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6180" tabRatio="791" firstSheet="1"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<sst xmlns="http://schemas.openxmlformats.org/spreadsheetml/2006/main" count="1515" uniqueCount="801">
  <si>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</si>
  <si>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</si>
  <si>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</si>
  <si>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</si>
  <si>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</si>
  <si>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</si>
  <si>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</si>
  <si>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</si>
  <si>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</si>
  <si>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</si>
  <si>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</si>
  <si>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</si>
  <si>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</si>
  <si>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</si>
  <si>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</si>
  <si>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</si>
  <si>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</si>
  <si>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</si>
  <si>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</si>
  <si>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</si>
  <si>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</si>
  <si>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</si>
  <si>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</si>
  <si>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</si>
  <si>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</si>
  <si>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</si>
  <si>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</si>
  <si>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</si>
  <si>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</si>
  <si>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</si>
  <si>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</si>
  <si>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</si>
  <si>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</si>
  <si>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</si>
  <si>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</si>
  <si>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</si>
  <si>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</si>
  <si>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</si>
  <si>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</si>
  <si>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</si>
  <si>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</si>
  <si>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</si>
  <si>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</si>
  <si>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</si>
  <si>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</si>
  <si>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</si>
  <si>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</si>
  <si>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</si>
  <si>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</si>
  <si>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</si>
  <si>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</si>
  <si>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</si>
  <si>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</si>
  <si>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</si>
  <si>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</si>
  <si>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</si>
  <si>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</si>
  <si>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</si>
  <si>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</si>
  <si>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</si>
  <si>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</si>
  <si>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</si>
  <si>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</si>
  <si>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</si>
  <si>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</si>
  <si>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</si>
  <si>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</si>
  <si>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</si>
  <si>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</si>
  <si>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</si>
  <si>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</si>
  <si>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</si>
  <si>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</si>
  <si>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</si>
  <si>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</si>
  <si>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</si>
  <si>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</si>
  <si>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</si>
  <si>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</si>
  <si>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</si>
  <si>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</si>
  <si>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</si>
  <si>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</si>
  <si>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</si>
  <si>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</si>
  <si>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</si>
  <si>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</si>
  <si>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</si>
  <si>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</si>
  <si>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</si>
  <si>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</si>
  <si>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</si>
  <si>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</si>
  <si>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</si>
  <si>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</si>
  <si>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</si>
  <si>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</si>
  <si>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</si>
  <si>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</si>
  <si>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</si>
  <si>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</si>
  <si>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</si>
  <si>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</si>
  <si>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</si>
  <si>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</si>
  <si>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</si>
  <si>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</si>
  <si>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</si>
  <si>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</si>
  <si>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</si>
  <si>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</si>
  <si>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</si>
  <si>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</si>
  <si>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</si>
  <si>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</si>
  <si>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</si>
  <si>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</si>
  <si>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</si>
  <si>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</si>
  <si>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</si>
  <si>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</si>
  <si>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</si>
  <si>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</si>
  <si>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</si>
  <si>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</si>
  <si>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</si>
  <si>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</si>
  <si>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</si>
  <si>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</si>
  <si>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</si>
  <si>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</si>
  <si>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</si>
  <si>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</si>
  <si>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</si>
  <si>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</si>
  <si>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</si>
  <si>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</si>
  <si>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</si>
  <si>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</si>
  <si>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</si>
  <si>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</si>
  <si>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</si>
  <si>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</si>
  <si>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</si>
  <si>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</si>
  <si>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</si>
  <si>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</si>
  <si>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</si>
  <si>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</si>
  <si>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</si>
  <si>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</si>
  <si>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</si>
  <si>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</si>
  <si>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</si>
  <si>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</si>
  <si>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</si>
  <si>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</si>
  <si>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</si>
  <si>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</si>
  <si>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</si>
  <si>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</si>
  <si>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</si>
  <si>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</si>
  <si>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</si>
  <si>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</si>
  <si>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</si>
  <si>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</si>
  <si>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</si>
  <si>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</si>
  <si>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</si>
  <si>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</si>
  <si>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</si>
  <si>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</si>
  <si>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</si>
  <si>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</si>
  <si>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</si>
  <si>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</si>
  <si>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</si>
  <si>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</si>
  <si>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</si>
  <si>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</si>
  <si>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</si>
  <si>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</si>
  <si>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</si>
  <si>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</si>
  <si>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</si>
  <si>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</si>
  <si>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</si>
  <si>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</si>
  <si>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</si>
  <si>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</si>
  <si>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</si>
  <si>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</si>
  <si>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</si>
  <si>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</si>
  <si>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</si>
  <si>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</si>
  <si>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</si>
  <si>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</si>
  <si>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</si>
  <si>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</si>
  <si>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</si>
  <si>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</si>
  <si>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</si>
  <si>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</si>
  <si>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</si>
  <si>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</si>
  <si>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</si>
  <si>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</si>
  <si>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</si>
  <si>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</si>
  <si>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</si>
  <si>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</si>
  <si>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</si>
  <si>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</si>
  <si>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</si>
  <si>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</si>
  <si>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</si>
  <si>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</si>
  <si>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</si>
  <si>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</si>
  <si>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</si>
  <si>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</si>
  <si>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</si>
  <si>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</si>
  <si>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</si>
  <si>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</si>
  <si>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</si>
  <si>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</si>
  <si>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</si>
  <si>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</si>
  <si>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</si>
  <si>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</si>
  <si>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</si>
  <si>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</si>
  <si>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</si>
  <si>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</si>
  <si>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</si>
  <si>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</si>
  <si>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</si>
  <si>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</si>
  <si>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</si>
  <si>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</si>
  <si>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</si>
  <si>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</si>
  <si>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</si>
  <si>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</si>
  <si>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</si>
  <si>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</si>
  <si>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</si>
  <si>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</si>
  <si>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</si>
  <si>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</si>
  <si>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</si>
  <si>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</si>
  <si>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</si>
  <si>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</si>
  <si>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</si>
  <si>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</si>
  <si>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</si>
  <si>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</si>
  <si>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</si>
  <si>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</si>
  <si>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</si>
  <si>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</si>
  <si>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</si>
  <si>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</si>
  <si>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</si>
  <si>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</si>
  <si>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</si>
  <si>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</si>
  <si>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</si>
  <si>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</si>
  <si>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</si>
  <si>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</si>
  <si>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</si>
  <si>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</si>
  <si>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</si>
  <si>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</si>
  <si>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</si>
  <si>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</si>
  <si>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</si>
  <si>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</si>
  <si>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</si>
  <si>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</si>
  <si>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</si>
  <si>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</si>
  <si>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</si>
  <si>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</si>
  <si>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</si>
  <si>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</si>
  <si>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</si>
  <si>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</si>
  <si>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</si>
  <si>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</si>
  <si>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</si>
  <si>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</si>
  <si>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</si>
  <si>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</si>
  <si>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</si>
  <si>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</si>
  <si>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</si>
  <si>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</si>
  <si>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</si>
  <si>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</si>
  <si>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</si>
  <si>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</si>
  <si>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</si>
  <si>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</si>
  <si>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</si>
  <si>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</si>
  <si>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</si>
  <si>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</si>
  <si>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</si>
  <si>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</si>
  <si>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</si>
  <si>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</si>
  <si>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</si>
  <si>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</si>
  <si>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</si>
  <si>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</si>
  <si>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</si>
  <si>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</si>
  <si>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</si>
  <si>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</si>
  <si>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</si>
  <si>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</si>
  <si>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</si>
  <si>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</si>
  <si>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</si>
  <si>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</si>
  <si>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</si>
  <si>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</si>
  <si>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</si>
  <si>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</si>
  <si>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</si>
  <si>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</si>
  <si>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</si>
  <si>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</si>
  <si>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</si>
  <si>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</si>
  <si>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</si>
  <si>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</si>
  <si>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</si>
  <si>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</si>
  <si>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</si>
  <si>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</si>
  <si>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</si>
  <si>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</si>
  <si>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</si>
  <si>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</si>
  <si>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</si>
  <si>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</si>
  <si>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</si>
  <si>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</si>
  <si>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</si>
  <si>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</si>
  <si>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</si>
  <si>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</si>
  <si>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</si>
  <si>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</si>
  <si>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</si>
  <si>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</si>
  <si>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</si>
  <si>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</si>
  <si>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</si>
  <si>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</si>
  <si>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</si>
  <si>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</si>
  <si>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</si>
  <si>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</si>
  <si>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</si>
  <si>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</si>
  <si>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</si>
  <si>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</si>
  <si>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</si>
  <si>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</si>
  <si>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</si>
  <si>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</si>
  <si>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</si>
  <si>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</si>
  <si>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</si>
  <si>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</si>
  <si>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</si>
  <si>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</si>
  <si>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</si>
  <si>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</si>
  <si>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</si>
  <si>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</si>
  <si>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</si>
  <si>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</si>
  <si>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</si>
  <si>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</si>
  <si>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</si>
  <si>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</si>
  <si>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</si>
  <si>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</si>
  <si>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</si>
  <si>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</si>
  <si>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</si>
  <si>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</si>
  <si>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</si>
  <si>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</si>
  <si>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</si>
  <si>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</si>
  <si>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</si>
  <si>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</si>
  <si>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</si>
  <si>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</si>
  <si>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</si>
  <si>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</si>
  <si>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</si>
  <si>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</si>
  <si>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</si>
  <si>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</si>
  <si>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</si>
  <si>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</si>
  <si>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</si>
  <si>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</si>
  <si>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</si>
  <si>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</si>
  <si>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</si>
  <si>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</si>
  <si>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</si>
  <si>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</si>
  <si>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</si>
  <si>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</si>
  <si>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</si>
  <si>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</si>
  <si>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</si>
  <si>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</si>
  <si>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</si>
  <si>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</si>
  <si>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</si>
  <si>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</si>
  <si>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</si>
  <si>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</si>
  <si>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</si>
  <si>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</si>
  <si>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</si>
  <si>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</si>
  <si>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</si>
  <si>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</si>
  <si>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</si>
  <si>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</si>
  <si>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</si>
  <si>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</si>
  <si>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</si>
  <si>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</si>
  <si>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</si>
  <si>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</si>
  <si>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</si>
  <si>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</si>
  <si>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</si>
  <si>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</si>
  <si>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</si>
  <si>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</si>
  <si>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</si>
  <si>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</si>
  <si>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</si>
  <si>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</si>
  <si>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</si>
  <si>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</si>
  <si>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</si>
  <si>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</si>
  <si>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</si>
  <si>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</si>
  <si>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</si>
  <si>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</si>
  <si>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</si>
  <si>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</si>
  <si>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</si>
  <si>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</si>
  <si>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</si>
  <si>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</si>
  <si>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</si>
  <si>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</si>
  <si>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</si>
  <si>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</si>
  <si>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</si>
  <si>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</si>
  <si>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</si>
  <si>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</si>
  <si>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</si>
  <si>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</si>
  <si>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</si>
  <si>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</si>
  <si>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</si>
  <si>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</si>
  <si>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</si>
  <si>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</si>
  <si>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</si>
  <si>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</si>
  <si>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</si>
  <si>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</si>
  <si>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</si>
  <si>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</si>
  <si>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</si>
  <si>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</si>
  <si>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</si>
  <si>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</si>
  <si>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</si>
  <si>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</si>
  <si>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</si>
  <si>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</si>
  <si>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</si>
  <si>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</si>
  <si>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</si>
  <si>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</si>
  <si>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</si>
  <si>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</si>
  <si>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</si>
  <si>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</si>
  <si>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</si>
  <si>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</si>
  <si>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</si>
  <si>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</si>
  <si>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</si>
  <si>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</si>
  <si>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</si>
  <si>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</si>
  <si>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</si>
  <si>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</si>
  <si>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</si>
  <si>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</si>
  <si>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</si>
  <si>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</si>
  <si>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</si>
  <si>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</si>
  <si>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</si>
  <si>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</si>
  <si>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</si>
  <si>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</si>
  <si>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</si>
  <si>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</si>
  <si>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</si>
  <si>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</si>
  <si>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</si>
  <si>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</si>
  <si>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</si>
  <si>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</si>
  <si>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</si>
  <si>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</si>
  <si>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</si>
  <si>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</si>
  <si>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</si>
  <si>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</si>
  <si>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</si>
  <si>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</si>
  <si>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</si>
  <si>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</si>
  <si>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</si>
  <si>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</si>
  <si>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</si>
  <si>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</si>
  <si>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</si>
  <si>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</si>
  <si>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</si>
  <si>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</si>
  <si>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</si>
  <si>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</si>
  <si>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</si>
  <si>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</si>
  <si>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</si>
  <si>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</si>
  <si>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</si>
  <si>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</si>
  <si>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</si>
  <si>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</si>
  <si>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</si>
  <si>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</si>
  <si>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</si>
  <si>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</si>
  <si>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</si>
  <si>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</si>
  <si>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</si>
  <si>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</si>
  <si>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</si>
  <si>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</si>
  <si>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</si>
  <si>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</si>
  <si>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</si>
  <si>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</si>
  <si>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</si>
  <si>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</si>
  <si>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</si>
  <si>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</si>
  <si>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</si>
  <si>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</si>
  <si>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</si>
  <si>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</si>
  <si>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</si>
  <si>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</si>
  <si>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</si>
  <si>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</si>
  <si>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</si>
  <si>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</si>
  <si>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</si>
  <si>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</si>
  <si>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</si>
  <si>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</si>
  <si>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</si>
  <si>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</si>
  <si>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</si>
  <si>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</si>
  <si>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</si>
  <si>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</si>
  <si>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</si>
  <si>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</si>
  <si>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</si>
  <si>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</si>
  <si>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</si>
  <si>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</si>
  <si>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</si>
  <si>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</si>
  <si>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</si>
  <si>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</si>
  <si>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</si>
  <si>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</si>
  <si>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</si>
  <si>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</si>
  <si>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</si>
  <si>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</si>
  <si>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</si>
  <si>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</si>
  <si>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</si>
  <si>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</si>
  <si>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</si>
  <si>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</si>
  <si>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</si>
  <si>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</si>
  <si>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</si>
  <si>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</si>
  <si>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</si>
  <si>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</si>
  <si>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</si>
  <si>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</si>
  <si>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</si>
  <si>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</si>
  <si>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</si>
  <si>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</si>
  <si>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</si>
  <si>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</si>
  <si>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</si>
  <si>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</si>
  <si>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</si>
  <si>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</si>
  <si>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</si>
  <si>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</si>
  <si>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</si>
  <si>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</si>
  <si>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</si>
  <si>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</si>
  <si>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</si>
  <si>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</si>
  <si>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</si>
  <si>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</si>
  <si>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</si>
  <si>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</si>
  <si>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</si>
  <si>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</si>
  <si>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</si>
  <si>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</si>
  <si>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</si>
  <si>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</si>
  <si>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</si>
  <si>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</si>
  <si>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</si>
  <si>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</si>
  <si>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</si>
  <si>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</si>
  <si>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</si>
  <si>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</si>
  <si>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</si>
  <si>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</si>
  <si>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</si>
  <si>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</si>
  <si>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</si>
  <si>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</si>
  <si>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</si>
  <si>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</si>
  <si>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</si>
  <si>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</si>
  <si>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</si>
  <si>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</si>
  <si>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</si>
  <si>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</si>
  <si>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</si>
  <si>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</si>
  <si>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</si>
  <si>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</si>
  <si>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</si>
  <si>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</si>
  <si>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</si>
  <si>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</si>
  <si>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</si>
  <si>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</si>
  <si>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</si>
  <si>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</si>
  <si>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</si>
  <si>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</si>
  <si>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</si>
  <si>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</si>
  <si>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</si>
  <si>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</si>
  <si>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</si>
  <si>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</si>
  <si>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</si>
  <si>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</si>
  <si>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</si>
  <si>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</si>
  <si>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</si>
  <si>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</si>
  <si>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</si>
  <si>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</si>
  <si>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</si>
  <si>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</si>
  <si>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</si>
  <si>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</si>
  <si>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</si>
  <si>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</si>
  <si>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</si>
  <si>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</si>
  <si>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</si>
  <si>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</si>
  <si>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</si>
  <si>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</si>
  <si>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</si>
  <si>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</si>
  <si>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</si>
  <si>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</si>
  <si>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</si>
  <si>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</si>
  <si>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</si>
  <si>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</si>
  <si>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</si>
  <si>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</si>
  <si>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</si>
  <si>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</si>
  <si>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</si>
  <si>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</si>
  <si>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</si>
  <si>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</si>
  <si>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</si>
  <si>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</si>
  <si>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</si>
  <si>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</si>
  <si>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</si>
  <si>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</si>
  <si>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</si>
  <si>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</si>
  <si>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</si>
  <si>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</si>
  <si>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</si>
  <si>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</si>
  <si>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</si>
  <si>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</si>
  <si>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</si>
  <si>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</si>
  <si>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</si>
  <si>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</si>
  <si>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</si>
  <si>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</si>
  <si>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</si>
  <si>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</si>
  <si>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</si>
  <si>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</si>
  <si>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</si>
  <si>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</si>
  <si>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</si>
  <si>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</si>
  <si>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</si>
  <si>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</si>
  <si>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</si>
  <si>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</si>
  <si>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</si>
  <si>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</si>
  <si>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</si>
  <si>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</si>
  <si>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</si>
  <si>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</si>
  <si>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</si>
  <si>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</si>
  <si>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</si>
  <si>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</si>
  <si>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</si>
  <si>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</si>
  <si>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</si>
  <si>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</si>
  <si>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</si>
  <si>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</si>
  <si>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</si>
  <si>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</si>
  <si>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</si>
  <si>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</si>
  <si>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Santa Fe wrap</t>
  </si>
  <si>
    <t>Hatton chicken</t>
  </si>
  <si>
    <t>Pepperoni pizza</t>
  </si>
  <si>
    <t>Spicy nachos with salsa</t>
  </si>
  <si>
    <t>Hot italian sub with marinara sauce</t>
  </si>
  <si>
    <t>California blend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</si>
</sst>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41">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0"/>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0"/>
    </font>
    <font>
      <b/>
      <sz val="12"/>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2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56"/>
      <name val="Calibri"/>
      <family val="2"/>
    </font>
    <font>
      <b/>
      <sz val="12"/>
      <color indexed="10"/>
      <name val="Calibri"/>
      <family val="2"/>
    </font>
    <font>
      <u val="single"/>
      <sz val="12"/>
      <color indexed="39"/>
      <name val="Calibri"/>
      <family val="2"/>
    </font>
    <font>
      <u val="single"/>
      <sz val="11"/>
      <color indexed="39"/>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39"/>
      <name val="Calibri"/>
      <family val="2"/>
    </font>
    <font>
      <b/>
      <sz val="12"/>
      <color indexed="62"/>
      <name val="Calibri"/>
      <family val="2"/>
    </font>
    <font>
      <b/>
      <sz val="14"/>
      <color indexed="19"/>
      <name val="Calibri"/>
      <family val="2"/>
    </font>
    <font>
      <i/>
      <sz val="12"/>
      <color indexed="8"/>
      <name val="Times New Roman"/>
      <family val="1"/>
    </font>
    <font>
      <b/>
      <u val="single"/>
      <sz val="12"/>
      <color indexed="8"/>
      <name val="Times New Roman"/>
      <family val="1"/>
    </font>
    <font>
      <b/>
      <i/>
      <sz val="11"/>
      <color indexed="19"/>
      <name val="Calibri"/>
      <family val="2"/>
    </font>
    <font>
      <sz val="12"/>
      <color indexed="19"/>
      <name val="Calibri"/>
      <family val="2"/>
    </font>
    <font>
      <b/>
      <sz val="12"/>
      <color indexed="19"/>
      <name val="Calibri"/>
      <family val="2"/>
    </font>
    <font>
      <sz val="12"/>
      <color indexed="60"/>
      <name val="Calibri"/>
      <family val="2"/>
    </font>
    <font>
      <sz val="12"/>
      <color indexed="62"/>
      <name val="Calibri"/>
      <family val="2"/>
    </font>
    <font>
      <sz val="11"/>
      <color indexed="23"/>
      <name val="Calibri"/>
      <family val="2"/>
    </font>
    <font>
      <i/>
      <u val="single"/>
      <sz val="12"/>
      <color indexed="8"/>
      <name val="Times New Roman"/>
      <family val="1"/>
    </font>
    <font>
      <b/>
      <sz val="11"/>
      <color indexed="19"/>
      <name val="Calibri"/>
      <family val="2"/>
    </font>
    <font>
      <b/>
      <sz val="11"/>
      <color indexed="60"/>
      <name val="Calibri"/>
      <family val="2"/>
    </font>
    <font>
      <b/>
      <u val="single"/>
      <sz val="14"/>
      <color indexed="39"/>
      <name val="Calibri"/>
      <family val="2"/>
    </font>
    <font>
      <b/>
      <i/>
      <sz val="12"/>
      <color indexed="10"/>
      <name val="Times New Roman"/>
      <family val="1"/>
    </font>
    <font>
      <b/>
      <sz val="11"/>
      <color indexed="10"/>
      <name val="Calibri"/>
      <family val="2"/>
    </font>
    <font>
      <b/>
      <sz val="14"/>
      <color indexed="10"/>
      <name val="Calibri"/>
      <family val="2"/>
    </font>
    <font>
      <b/>
      <sz val="14"/>
      <color indexed="60"/>
      <name val="Calibri"/>
      <family val="2"/>
    </font>
    <font>
      <b/>
      <sz val="14"/>
      <color indexed="62"/>
      <name val="Calibri"/>
      <family val="2"/>
    </font>
    <font>
      <sz val="11"/>
      <color indexed="19"/>
      <name val="Calibri"/>
      <family val="2"/>
    </font>
    <font>
      <u val="single"/>
      <sz val="16"/>
      <color indexed="3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style="medium"/>
      <right style="medium"/>
      <top style="thin"/>
      <bottom style="thin"/>
    </border>
    <border>
      <left style="medium"/>
      <right style="medium"/>
      <top>
        <color indexed="63"/>
      </top>
      <bottom style="thin">
        <color theme="0" tint="-0.4999699890613556"/>
      </bottom>
    </border>
    <border>
      <left>
        <color indexed="63"/>
      </left>
      <right>
        <color indexed="63"/>
      </right>
      <top style="medium"/>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medium"/>
      <top style="thin">
        <color theme="0" tint="-0.4999699890613556"/>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4"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5" fillId="4" borderId="10" xfId="0" applyFont="1" applyFill="1" applyBorder="1" applyAlignment="1">
      <alignment horizontal="center" wrapText="1"/>
    </xf>
    <xf numFmtId="0" fontId="95" fillId="0" borderId="10" xfId="0" applyFont="1" applyFill="1" applyBorder="1" applyAlignment="1">
      <alignment horizontal="center" wrapText="1"/>
    </xf>
    <xf numFmtId="0" fontId="96"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5" fillId="4" borderId="11" xfId="0" applyFont="1" applyFill="1" applyBorder="1" applyAlignment="1">
      <alignment horizontal="center" wrapText="1"/>
    </xf>
    <xf numFmtId="0" fontId="95" fillId="0" borderId="11" xfId="0" applyFont="1" applyFill="1" applyBorder="1" applyAlignment="1">
      <alignment horizontal="center" wrapText="1"/>
    </xf>
    <xf numFmtId="0" fontId="96"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5" fillId="3" borderId="11" xfId="0" applyFont="1" applyFill="1" applyBorder="1" applyAlignment="1">
      <alignment horizontal="center" wrapText="1"/>
    </xf>
    <xf numFmtId="0" fontId="95" fillId="33" borderId="11" xfId="0" applyFont="1" applyFill="1" applyBorder="1" applyAlignment="1">
      <alignment horizontal="center" wrapText="1"/>
    </xf>
    <xf numFmtId="0" fontId="95" fillId="7"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0" xfId="0" applyFont="1" applyFill="1" applyBorder="1" applyAlignment="1">
      <alignment horizontal="center" wrapText="1"/>
    </xf>
    <xf numFmtId="0" fontId="95"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7" fillId="0" borderId="27" xfId="0" applyFont="1" applyBorder="1" applyAlignment="1">
      <alignment horizontal="center" vertical="center"/>
    </xf>
    <xf numFmtId="0" fontId="92" fillId="0" borderId="28" xfId="0" applyFont="1" applyBorder="1" applyAlignment="1">
      <alignment horizontal="center" vertical="center" wrapText="1"/>
    </xf>
    <xf numFmtId="0" fontId="98"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5" fillId="16" borderId="32" xfId="0" applyFont="1" applyFill="1" applyBorder="1" applyAlignment="1">
      <alignment horizontal="center" vertical="center" wrapText="1"/>
    </xf>
    <xf numFmtId="0" fontId="99" fillId="15" borderId="32" xfId="0" applyFont="1" applyFill="1" applyBorder="1" applyAlignment="1">
      <alignment horizontal="center" vertical="center" wrapText="1"/>
    </xf>
    <xf numFmtId="0" fontId="95" fillId="34" borderId="32" xfId="0" applyFont="1" applyFill="1" applyBorder="1" applyAlignment="1">
      <alignment horizontal="center" vertical="center" wrapText="1"/>
    </xf>
    <xf numFmtId="0" fontId="100" fillId="19" borderId="32" xfId="0" applyFont="1" applyFill="1" applyBorder="1" applyAlignment="1">
      <alignment horizontal="center" vertical="center" wrapText="1"/>
    </xf>
    <xf numFmtId="0" fontId="96"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2"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1" fillId="35" borderId="37" xfId="53" applyFont="1" applyFill="1" applyBorder="1" applyAlignment="1" applyProtection="1">
      <alignment horizontal="center" vertical="center" wrapText="1"/>
      <protection hidden="1"/>
    </xf>
    <xf numFmtId="0" fontId="95" fillId="33" borderId="38" xfId="0" applyFont="1" applyFill="1" applyBorder="1" applyAlignment="1" applyProtection="1">
      <alignment horizontal="center" vertical="center" wrapText="1"/>
      <protection hidden="1"/>
    </xf>
    <xf numFmtId="0" fontId="95" fillId="32" borderId="38" xfId="0" applyFont="1" applyFill="1" applyBorder="1" applyAlignment="1" applyProtection="1">
      <alignment horizontal="center" vertical="center" wrapText="1"/>
      <protection hidden="1"/>
    </xf>
    <xf numFmtId="0" fontId="95" fillId="32" borderId="39" xfId="0" applyFont="1" applyFill="1" applyBorder="1" applyAlignment="1" applyProtection="1">
      <alignment horizontal="center" vertical="center" wrapText="1"/>
      <protection hidden="1"/>
    </xf>
    <xf numFmtId="0" fontId="95"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5"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5"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5"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5"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5"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5" fillId="13" borderId="37" xfId="0" applyFont="1" applyFill="1" applyBorder="1" applyAlignment="1" applyProtection="1">
      <alignment horizontal="center" vertical="center" wrapText="1"/>
      <protection hidden="1"/>
    </xf>
    <xf numFmtId="0" fontId="101" fillId="34" borderId="38" xfId="53"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92"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5" fillId="14" borderId="19" xfId="0" applyFont="1" applyFill="1" applyBorder="1" applyAlignment="1" applyProtection="1">
      <alignment horizontal="center" wrapText="1"/>
      <protection hidden="1"/>
    </xf>
    <xf numFmtId="0" fontId="95"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5"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2" fillId="36" borderId="11" xfId="0" applyFont="1" applyFill="1" applyBorder="1" applyAlignment="1" applyProtection="1">
      <alignment horizontal="center"/>
      <protection hidden="1"/>
    </xf>
    <xf numFmtId="0" fontId="95" fillId="36" borderId="10" xfId="0" applyFont="1" applyFill="1" applyBorder="1" applyAlignment="1" applyProtection="1">
      <alignment horizontal="center" wrapText="1"/>
      <protection hidden="1"/>
    </xf>
    <xf numFmtId="0" fontId="95" fillId="0" borderId="0" xfId="0" applyFont="1" applyFill="1" applyBorder="1" applyAlignment="1" applyProtection="1">
      <alignment vertical="center" wrapText="1"/>
      <protection hidden="1"/>
    </xf>
    <xf numFmtId="0" fontId="95" fillId="36" borderId="14" xfId="0" applyFont="1" applyFill="1" applyBorder="1" applyAlignment="1" applyProtection="1">
      <alignment horizontal="center" wrapText="1"/>
      <protection hidden="1"/>
    </xf>
    <xf numFmtId="0" fontId="97" fillId="0" borderId="0" xfId="0" applyFont="1" applyBorder="1" applyAlignment="1">
      <alignment horizontal="center" vertical="center"/>
    </xf>
    <xf numFmtId="0" fontId="92" fillId="0" borderId="44" xfId="0" applyFont="1" applyBorder="1" applyAlignment="1">
      <alignment horizontal="center" vertical="center" wrapText="1"/>
    </xf>
    <xf numFmtId="0" fontId="92" fillId="0" borderId="45" xfId="0" applyFont="1" applyBorder="1" applyAlignment="1" applyProtection="1">
      <alignment horizontal="center" vertical="center" wrapText="1"/>
      <protection locked="0"/>
    </xf>
    <xf numFmtId="0" fontId="92" fillId="0" borderId="46" xfId="0" applyFont="1" applyBorder="1" applyAlignment="1" applyProtection="1">
      <alignment horizontal="center" vertical="center" wrapText="1"/>
      <protection locked="0"/>
    </xf>
    <xf numFmtId="0" fontId="92"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5"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2" fillId="5" borderId="47" xfId="0" applyFont="1" applyFill="1" applyBorder="1" applyAlignment="1">
      <alignment horizontal="right" vertical="center" wrapText="1"/>
    </xf>
    <xf numFmtId="0" fontId="92"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92" fillId="0" borderId="33" xfId="0" applyFont="1" applyBorder="1" applyAlignment="1">
      <alignment vertical="center" wrapText="1"/>
    </xf>
    <xf numFmtId="12" fontId="92" fillId="0" borderId="10" xfId="0" applyNumberFormat="1" applyFont="1" applyBorder="1" applyAlignment="1">
      <alignment horizontal="right" vertical="center"/>
    </xf>
    <xf numFmtId="0" fontId="92" fillId="0" borderId="10" xfId="0" applyFont="1" applyBorder="1" applyAlignment="1">
      <alignment horizontal="right" vertical="center"/>
    </xf>
    <xf numFmtId="12" fontId="92" fillId="33" borderId="10" xfId="0" applyNumberFormat="1" applyFont="1" applyFill="1" applyBorder="1" applyAlignment="1">
      <alignment horizontal="center" vertical="center"/>
    </xf>
    <xf numFmtId="12" fontId="92" fillId="33" borderId="13" xfId="0" applyNumberFormat="1" applyFont="1" applyFill="1" applyBorder="1" applyAlignment="1">
      <alignment horizontal="center" vertical="center"/>
    </xf>
    <xf numFmtId="0" fontId="92"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92"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3" fillId="0" borderId="0" xfId="0" applyFont="1" applyAlignment="1">
      <alignment vertical="center" wrapText="1"/>
    </xf>
    <xf numFmtId="0" fontId="95" fillId="6" borderId="0" xfId="0" applyFont="1" applyFill="1" applyBorder="1" applyAlignment="1">
      <alignment horizontal="center" vertical="center"/>
    </xf>
    <xf numFmtId="0" fontId="92" fillId="37" borderId="0" xfId="0" applyFont="1" applyFill="1" applyBorder="1" applyAlignment="1">
      <alignment horizontal="center" vertical="center" wrapText="1"/>
    </xf>
    <xf numFmtId="0" fontId="92" fillId="6" borderId="20" xfId="0" applyFont="1" applyFill="1" applyBorder="1" applyAlignment="1">
      <alignment horizontal="center"/>
    </xf>
    <xf numFmtId="2" fontId="92" fillId="6" borderId="10" xfId="0" applyNumberFormat="1" applyFont="1" applyFill="1" applyBorder="1" applyAlignment="1">
      <alignment horizontal="center"/>
    </xf>
    <xf numFmtId="0" fontId="92"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4" fillId="32" borderId="49" xfId="0" applyFont="1" applyFill="1" applyBorder="1" applyAlignment="1" applyProtection="1">
      <alignment wrapText="1"/>
      <protection hidden="1"/>
    </xf>
    <xf numFmtId="0" fontId="104" fillId="32" borderId="12" xfId="0" applyFont="1" applyFill="1" applyBorder="1" applyAlignment="1" applyProtection="1">
      <alignment wrapText="1"/>
      <protection hidden="1"/>
    </xf>
    <xf numFmtId="0" fontId="104" fillId="32" borderId="29" xfId="0" applyFont="1" applyFill="1" applyBorder="1" applyAlignment="1" applyProtection="1">
      <alignment wrapText="1"/>
      <protection hidden="1"/>
    </xf>
    <xf numFmtId="0" fontId="104" fillId="32" borderId="13" xfId="0" applyFont="1" applyFill="1" applyBorder="1" applyAlignment="1" applyProtection="1">
      <alignment wrapText="1"/>
      <protection hidden="1"/>
    </xf>
    <xf numFmtId="0" fontId="104" fillId="32" borderId="36" xfId="0" applyFont="1" applyFill="1" applyBorder="1" applyAlignment="1" applyProtection="1">
      <alignment wrapText="1"/>
      <protection hidden="1"/>
    </xf>
    <xf numFmtId="0" fontId="104" fillId="4" borderId="20" xfId="0" applyFont="1" applyFill="1" applyBorder="1" applyAlignment="1" applyProtection="1">
      <alignment wrapText="1"/>
      <protection hidden="1"/>
    </xf>
    <xf numFmtId="0" fontId="104" fillId="4" borderId="13" xfId="0" applyFont="1" applyFill="1" applyBorder="1" applyAlignment="1" applyProtection="1">
      <alignment wrapText="1"/>
      <protection hidden="1"/>
    </xf>
    <xf numFmtId="0" fontId="104" fillId="3" borderId="17" xfId="0" applyFont="1" applyFill="1" applyBorder="1" applyAlignment="1" applyProtection="1">
      <alignment wrapText="1"/>
      <protection hidden="1"/>
    </xf>
    <xf numFmtId="0" fontId="104" fillId="3" borderId="13" xfId="0" applyFont="1" applyFill="1" applyBorder="1" applyAlignment="1" applyProtection="1">
      <alignment wrapText="1"/>
      <protection hidden="1"/>
    </xf>
    <xf numFmtId="0" fontId="104" fillId="3" borderId="20" xfId="0" applyFont="1" applyFill="1" applyBorder="1" applyAlignment="1" applyProtection="1">
      <alignment wrapText="1"/>
      <protection hidden="1"/>
    </xf>
    <xf numFmtId="0" fontId="104" fillId="33" borderId="17" xfId="0" applyFont="1" applyFill="1" applyBorder="1" applyAlignment="1" applyProtection="1">
      <alignment wrapText="1"/>
      <protection hidden="1"/>
    </xf>
    <xf numFmtId="0" fontId="104" fillId="33" borderId="13" xfId="0" applyFont="1" applyFill="1" applyBorder="1" applyAlignment="1" applyProtection="1">
      <alignment wrapText="1"/>
      <protection hidden="1"/>
    </xf>
    <xf numFmtId="0" fontId="104" fillId="33" borderId="20" xfId="0" applyFont="1" applyFill="1" applyBorder="1" applyAlignment="1" applyProtection="1">
      <alignment wrapText="1"/>
      <protection hidden="1"/>
    </xf>
    <xf numFmtId="0" fontId="104" fillId="7" borderId="20" xfId="0" applyFont="1" applyFill="1" applyBorder="1" applyAlignment="1" applyProtection="1">
      <alignment wrapText="1"/>
      <protection hidden="1"/>
    </xf>
    <xf numFmtId="0" fontId="104" fillId="7" borderId="13" xfId="0" applyFont="1" applyFill="1" applyBorder="1" applyAlignment="1" applyProtection="1">
      <alignment wrapText="1"/>
      <protection hidden="1"/>
    </xf>
    <xf numFmtId="0" fontId="104" fillId="2" borderId="17" xfId="0" applyFont="1" applyFill="1" applyBorder="1" applyAlignment="1" applyProtection="1">
      <alignment wrapText="1"/>
      <protection hidden="1"/>
    </xf>
    <xf numFmtId="0" fontId="104" fillId="2" borderId="13" xfId="0" applyFont="1" applyFill="1" applyBorder="1" applyAlignment="1" applyProtection="1">
      <alignment wrapText="1"/>
      <protection hidden="1"/>
    </xf>
    <xf numFmtId="0" fontId="104" fillId="2" borderId="31" xfId="0" applyFont="1" applyFill="1" applyBorder="1" applyAlignment="1" applyProtection="1">
      <alignment wrapText="1"/>
      <protection hidden="1"/>
    </xf>
    <xf numFmtId="0" fontId="104" fillId="2" borderId="18" xfId="0" applyFont="1" applyFill="1" applyBorder="1" applyAlignment="1" applyProtection="1">
      <alignment wrapText="1"/>
      <protection hidden="1"/>
    </xf>
    <xf numFmtId="0" fontId="104"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5" fillId="0" borderId="0" xfId="0" applyFont="1" applyAlignment="1">
      <alignment horizontal="center"/>
    </xf>
    <xf numFmtId="0" fontId="105" fillId="0" borderId="0" xfId="0" applyFont="1" applyAlignment="1">
      <alignment horizontal="center" wrapText="1"/>
    </xf>
    <xf numFmtId="0" fontId="106" fillId="0" borderId="0" xfId="0" applyFont="1" applyAlignment="1">
      <alignment wrapText="1"/>
    </xf>
    <xf numFmtId="0" fontId="107" fillId="11" borderId="50" xfId="0" applyFont="1" applyFill="1" applyBorder="1" applyAlignment="1">
      <alignment horizontal="center" wrapText="1"/>
    </xf>
    <xf numFmtId="0" fontId="108" fillId="32" borderId="51" xfId="53" applyFont="1" applyFill="1" applyBorder="1" applyAlignment="1" applyProtection="1">
      <alignment horizontal="center" wrapText="1"/>
      <protection locked="0"/>
    </xf>
    <xf numFmtId="0" fontId="106" fillId="32" borderId="50" xfId="0" applyFont="1" applyFill="1" applyBorder="1" applyAlignment="1">
      <alignment horizontal="center" wrapText="1"/>
    </xf>
    <xf numFmtId="0" fontId="106" fillId="32" borderId="52" xfId="0" applyFont="1" applyFill="1" applyBorder="1" applyAlignment="1">
      <alignment horizontal="center" wrapText="1"/>
    </xf>
    <xf numFmtId="0" fontId="106" fillId="4" borderId="50" xfId="0" applyFont="1" applyFill="1" applyBorder="1" applyAlignment="1">
      <alignment horizontal="center" wrapText="1"/>
    </xf>
    <xf numFmtId="0" fontId="92" fillId="36" borderId="12" xfId="0" applyFont="1" applyFill="1" applyBorder="1" applyAlignment="1" applyProtection="1">
      <alignment horizontal="center"/>
      <protection hidden="1"/>
    </xf>
    <xf numFmtId="0" fontId="95" fillId="36" borderId="13" xfId="0" applyFont="1" applyFill="1" applyBorder="1" applyAlignment="1" applyProtection="1">
      <alignment horizontal="center" wrapText="1"/>
      <protection hidden="1"/>
    </xf>
    <xf numFmtId="0" fontId="95"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5" fillId="4"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09"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5" fillId="7" borderId="22" xfId="0" applyFont="1" applyFill="1" applyBorder="1" applyAlignment="1">
      <alignment vertical="center" wrapText="1"/>
    </xf>
    <xf numFmtId="0" fontId="95" fillId="7" borderId="53" xfId="0" applyFont="1" applyFill="1" applyBorder="1" applyAlignment="1">
      <alignment vertical="center" wrapText="1"/>
    </xf>
    <xf numFmtId="0" fontId="95" fillId="12" borderId="54" xfId="0" applyFont="1" applyFill="1" applyBorder="1" applyAlignment="1">
      <alignment vertical="center"/>
    </xf>
    <xf numFmtId="0" fontId="95" fillId="12" borderId="22" xfId="0" applyFont="1" applyFill="1" applyBorder="1" applyAlignment="1">
      <alignment vertical="center"/>
    </xf>
    <xf numFmtId="0" fontId="95"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1" fillId="0" borderId="0" xfId="53" applyFont="1" applyBorder="1" applyAlignment="1" applyProtection="1">
      <alignment vertical="center"/>
      <protection locked="0"/>
    </xf>
    <xf numFmtId="0" fontId="101" fillId="0" borderId="44" xfId="53" applyFont="1" applyBorder="1" applyAlignment="1" applyProtection="1">
      <alignment vertical="center"/>
      <protection locked="0"/>
    </xf>
    <xf numFmtId="12" fontId="92"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0" fillId="0" borderId="10" xfId="0" applyFont="1" applyFill="1" applyBorder="1" applyAlignment="1">
      <alignment vertical="center"/>
    </xf>
    <xf numFmtId="0" fontId="108"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1" fillId="35" borderId="19" xfId="53"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5" fillId="0" borderId="10" xfId="0" applyFont="1" applyFill="1" applyBorder="1" applyAlignment="1">
      <alignment horizontal="center" vertical="center" wrapText="1"/>
    </xf>
    <xf numFmtId="0" fontId="109"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6" fillId="5" borderId="50" xfId="0" applyFont="1" applyFill="1" applyBorder="1" applyAlignment="1">
      <alignment horizontal="center" wrapText="1"/>
    </xf>
    <xf numFmtId="0" fontId="106" fillId="12" borderId="50" xfId="0" applyFont="1" applyFill="1" applyBorder="1" applyAlignment="1">
      <alignment horizontal="center" wrapText="1"/>
    </xf>
    <xf numFmtId="0" fontId="106" fillId="3" borderId="50" xfId="0" applyFont="1" applyFill="1" applyBorder="1" applyAlignment="1">
      <alignment horizontal="center" wrapText="1"/>
    </xf>
    <xf numFmtId="0" fontId="106" fillId="38" borderId="50" xfId="0" applyFont="1" applyFill="1" applyBorder="1" applyAlignment="1">
      <alignment horizontal="center" wrapText="1"/>
    </xf>
    <xf numFmtId="0" fontId="106" fillId="39" borderId="50" xfId="0" applyFont="1" applyFill="1" applyBorder="1" applyAlignment="1">
      <alignment horizontal="center" wrapText="1"/>
    </xf>
    <xf numFmtId="0" fontId="106" fillId="10" borderId="50" xfId="0" applyFont="1" applyFill="1" applyBorder="1" applyAlignment="1">
      <alignment horizontal="center" wrapText="1"/>
    </xf>
    <xf numFmtId="0" fontId="106" fillId="10" borderId="63" xfId="0" applyFont="1" applyFill="1" applyBorder="1" applyAlignment="1">
      <alignment horizontal="center" wrapText="1"/>
    </xf>
    <xf numFmtId="0" fontId="111" fillId="11" borderId="50" xfId="0" applyFont="1" applyFill="1" applyBorder="1" applyAlignment="1">
      <alignment horizontal="center" wrapText="1"/>
    </xf>
    <xf numFmtId="0" fontId="106" fillId="11" borderId="50" xfId="0" applyFont="1" applyFill="1" applyBorder="1" applyAlignment="1">
      <alignment horizontal="center" wrapText="1"/>
    </xf>
    <xf numFmtId="0" fontId="106" fillId="11" borderId="63" xfId="0" applyFont="1" applyFill="1" applyBorder="1" applyAlignment="1">
      <alignment horizontal="center" wrapText="1"/>
    </xf>
    <xf numFmtId="0" fontId="106" fillId="13" borderId="50" xfId="0" applyFont="1" applyFill="1" applyBorder="1" applyAlignment="1">
      <alignment horizontal="center" wrapText="1"/>
    </xf>
    <xf numFmtId="0" fontId="111" fillId="13" borderId="50" xfId="0" applyFont="1" applyFill="1" applyBorder="1" applyAlignment="1">
      <alignment horizontal="center" wrapText="1"/>
    </xf>
    <xf numFmtId="0" fontId="106" fillId="8" borderId="50" xfId="0" applyFont="1" applyFill="1" applyBorder="1" applyAlignment="1">
      <alignment horizontal="center" wrapText="1"/>
    </xf>
    <xf numFmtId="0" fontId="106" fillId="36" borderId="52" xfId="0" applyFont="1" applyFill="1" applyBorder="1" applyAlignment="1">
      <alignment horizontal="center" wrapText="1"/>
    </xf>
    <xf numFmtId="0" fontId="106" fillId="0" borderId="0" xfId="0" applyFont="1" applyAlignment="1">
      <alignment/>
    </xf>
    <xf numFmtId="0" fontId="112" fillId="13" borderId="50" xfId="0" applyFont="1" applyFill="1" applyBorder="1" applyAlignment="1">
      <alignment horizontal="center" wrapText="1"/>
    </xf>
    <xf numFmtId="0" fontId="111" fillId="0" borderId="0" xfId="0" applyFont="1" applyAlignment="1">
      <alignment/>
    </xf>
    <xf numFmtId="0" fontId="0" fillId="0" borderId="0" xfId="0" applyAlignment="1">
      <alignment horizontal="center" wrapText="1"/>
    </xf>
    <xf numFmtId="0" fontId="106" fillId="33" borderId="50" xfId="0" applyFont="1" applyFill="1" applyBorder="1" applyAlignment="1">
      <alignment horizontal="center"/>
    </xf>
    <xf numFmtId="0" fontId="106" fillId="33" borderId="50" xfId="0" applyFont="1" applyFill="1" applyBorder="1" applyAlignment="1">
      <alignment horizontal="center" wrapText="1"/>
    </xf>
    <xf numFmtId="0" fontId="106" fillId="33" borderId="50" xfId="0" applyFont="1" applyFill="1" applyBorder="1" applyAlignment="1">
      <alignment horizontal="left" indent="5"/>
    </xf>
    <xf numFmtId="0" fontId="113" fillId="33" borderId="50" xfId="0" applyFont="1" applyFill="1" applyBorder="1" applyAlignment="1">
      <alignment horizontal="center"/>
    </xf>
    <xf numFmtId="0" fontId="106" fillId="33" borderId="52" xfId="0" applyFont="1" applyFill="1" applyBorder="1" applyAlignment="1">
      <alignment horizontal="center"/>
    </xf>
    <xf numFmtId="0" fontId="106" fillId="33" borderId="51" xfId="0" applyFont="1" applyFill="1" applyBorder="1" applyAlignment="1">
      <alignment horizontal="center"/>
    </xf>
    <xf numFmtId="0" fontId="106"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5" fillId="0" borderId="11" xfId="0" applyFont="1" applyFill="1" applyBorder="1" applyAlignment="1" applyProtection="1">
      <alignment horizontal="center" wrapText="1"/>
      <protection locked="0"/>
    </xf>
    <xf numFmtId="0" fontId="114"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5"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5"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5" fillId="17" borderId="0" xfId="0" applyFont="1" applyFill="1" applyBorder="1" applyAlignment="1" applyProtection="1">
      <alignment horizontal="center" wrapText="1"/>
      <protection hidden="1"/>
    </xf>
    <xf numFmtId="0" fontId="99" fillId="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5" fillId="0" borderId="43" xfId="0" applyFont="1" applyFill="1" applyBorder="1" applyAlignment="1" applyProtection="1">
      <alignment horizontal="center" wrapText="1"/>
      <protection locked="0"/>
    </xf>
    <xf numFmtId="0" fontId="95"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5" fillId="4"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5"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1" fillId="13" borderId="70" xfId="53" applyFont="1" applyFill="1" applyBorder="1" applyAlignment="1" applyProtection="1">
      <alignment horizontal="right" vertical="center" wrapText="1"/>
      <protection hidden="1"/>
    </xf>
    <xf numFmtId="0" fontId="104" fillId="4" borderId="10" xfId="0" applyFont="1" applyFill="1" applyBorder="1" applyAlignment="1" applyProtection="1">
      <alignment horizontal="right"/>
      <protection/>
    </xf>
    <xf numFmtId="12" fontId="115" fillId="4" borderId="10" xfId="0" applyNumberFormat="1" applyFont="1" applyFill="1" applyBorder="1" applyAlignment="1" applyProtection="1">
      <alignment horizontal="center" vertical="center"/>
      <protection/>
    </xf>
    <xf numFmtId="0" fontId="104" fillId="0" borderId="10" xfId="0" applyFont="1" applyBorder="1" applyAlignment="1" applyProtection="1">
      <alignment horizontal="right"/>
      <protection/>
    </xf>
    <xf numFmtId="0" fontId="116" fillId="3" borderId="10" xfId="0" applyFont="1" applyFill="1" applyBorder="1" applyAlignment="1" applyProtection="1">
      <alignment horizontal="right" vertical="center"/>
      <protection/>
    </xf>
    <xf numFmtId="0" fontId="104" fillId="3" borderId="10" xfId="0" applyFont="1" applyFill="1" applyBorder="1" applyAlignment="1" applyProtection="1">
      <alignment horizontal="right"/>
      <protection/>
    </xf>
    <xf numFmtId="0" fontId="104" fillId="33" borderId="10" xfId="0" applyFont="1" applyFill="1" applyBorder="1" applyAlignment="1" applyProtection="1">
      <alignment horizontal="right"/>
      <protection/>
    </xf>
    <xf numFmtId="0" fontId="100" fillId="7" borderId="10" xfId="0" applyFont="1" applyFill="1" applyBorder="1" applyAlignment="1" applyProtection="1">
      <alignment horizontal="right" vertical="center"/>
      <protection/>
    </xf>
    <xf numFmtId="0" fontId="104" fillId="7" borderId="10" xfId="0" applyFont="1" applyFill="1" applyBorder="1" applyAlignment="1" applyProtection="1">
      <alignment horizontal="right"/>
      <protection/>
    </xf>
    <xf numFmtId="0" fontId="117" fillId="2" borderId="10" xfId="0" applyFont="1" applyFill="1" applyBorder="1" applyAlignment="1" applyProtection="1">
      <alignment horizontal="right" vertical="center"/>
      <protection/>
    </xf>
    <xf numFmtId="0" fontId="104" fillId="2" borderId="10" xfId="0" applyFont="1" applyFill="1" applyBorder="1" applyAlignment="1" applyProtection="1">
      <alignment horizontal="right"/>
      <protection/>
    </xf>
    <xf numFmtId="0" fontId="114" fillId="0" borderId="0" xfId="53" applyFont="1" applyFill="1" applyBorder="1" applyAlignment="1" applyProtection="1">
      <alignment vertical="center" wrapText="1"/>
      <protection/>
    </xf>
    <xf numFmtId="0" fontId="118" fillId="4" borderId="20" xfId="0" applyFont="1" applyFill="1" applyBorder="1" applyAlignment="1" applyProtection="1">
      <alignment horizontal="right" vertical="center"/>
      <protection/>
    </xf>
    <xf numFmtId="12" fontId="104" fillId="33" borderId="10" xfId="0" applyNumberFormat="1" applyFont="1" applyFill="1" applyBorder="1" applyAlignment="1" applyProtection="1">
      <alignment horizontal="center" vertical="center"/>
      <protection/>
    </xf>
    <xf numFmtId="12" fontId="119" fillId="3" borderId="10" xfId="0" applyNumberFormat="1" applyFont="1" applyFill="1" applyBorder="1" applyAlignment="1" applyProtection="1">
      <alignment horizontal="center" vertical="center"/>
      <protection/>
    </xf>
    <xf numFmtId="12" fontId="120" fillId="7" borderId="10" xfId="0" applyNumberFormat="1" applyFont="1" applyFill="1" applyBorder="1" applyAlignment="1" applyProtection="1">
      <alignment horizontal="center" vertical="center"/>
      <protection/>
    </xf>
    <xf numFmtId="12" fontId="121" fillId="2" borderId="13" xfId="0" applyNumberFormat="1" applyFont="1" applyFill="1" applyBorder="1" applyAlignment="1" applyProtection="1">
      <alignment horizontal="center" vertical="center"/>
      <protection/>
    </xf>
    <xf numFmtId="0" fontId="95" fillId="0" borderId="43" xfId="0" applyFont="1" applyFill="1" applyBorder="1" applyAlignment="1" applyProtection="1">
      <alignment horizontal="center" wrapText="1"/>
      <protection hidden="1"/>
    </xf>
    <xf numFmtId="0" fontId="95"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5"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5"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2"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2" fillId="0" borderId="0" xfId="0" applyFont="1" applyFill="1" applyBorder="1" applyAlignment="1">
      <alignment horizontal="center" vertical="center" wrapText="1"/>
    </xf>
    <xf numFmtId="0" fontId="0" fillId="0" borderId="10" xfId="0" applyBorder="1" applyAlignment="1" applyProtection="1">
      <alignment/>
      <protection locked="0"/>
    </xf>
    <xf numFmtId="12" fontId="123" fillId="37" borderId="30" xfId="0" applyNumberFormat="1" applyFont="1" applyFill="1" applyBorder="1" applyAlignment="1" applyProtection="1">
      <alignment/>
      <protection/>
    </xf>
    <xf numFmtId="0" fontId="123" fillId="37" borderId="30" xfId="0" applyFont="1" applyFill="1" applyBorder="1" applyAlignment="1" applyProtection="1">
      <alignment/>
      <protection/>
    </xf>
    <xf numFmtId="0" fontId="123"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4" fillId="13" borderId="20" xfId="0" applyNumberFormat="1" applyFont="1" applyFill="1" applyBorder="1" applyAlignment="1" applyProtection="1">
      <alignment horizontal="center" vertical="center"/>
      <protection/>
    </xf>
    <xf numFmtId="2" fontId="124" fillId="7" borderId="10" xfId="0" applyNumberFormat="1" applyFont="1" applyFill="1" applyBorder="1" applyAlignment="1" applyProtection="1">
      <alignment horizontal="center" vertical="center"/>
      <protection/>
    </xf>
    <xf numFmtId="2" fontId="124"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4" fillId="36" borderId="62" xfId="0" applyNumberFormat="1" applyFont="1" applyFill="1" applyBorder="1" applyAlignment="1" applyProtection="1">
      <alignment horizontal="center" vertical="center"/>
      <protection/>
    </xf>
    <xf numFmtId="0" fontId="92"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5" fillId="14" borderId="71" xfId="0" applyFont="1" applyFill="1" applyBorder="1" applyAlignment="1">
      <alignment horizontal="center" vertical="center" wrapText="1"/>
    </xf>
    <xf numFmtId="0" fontId="95"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3" fillId="33" borderId="51" xfId="0" applyFont="1" applyFill="1" applyBorder="1" applyAlignment="1">
      <alignment horizontal="center" wrapText="1"/>
    </xf>
    <xf numFmtId="0" fontId="125" fillId="33" borderId="50" xfId="0" applyFont="1" applyFill="1" applyBorder="1" applyAlignment="1">
      <alignment horizontal="center" wrapText="1"/>
    </xf>
    <xf numFmtId="0" fontId="101" fillId="33" borderId="50" xfId="53" applyFont="1" applyFill="1" applyBorder="1" applyAlignment="1" applyProtection="1">
      <alignment horizontal="center" wrapText="1"/>
      <protection locked="0"/>
    </xf>
    <xf numFmtId="0" fontId="106" fillId="33" borderId="50" xfId="0" applyFont="1" applyFill="1" applyBorder="1" applyAlignment="1">
      <alignment horizontal="center" vertical="center" wrapText="1"/>
    </xf>
    <xf numFmtId="0" fontId="112" fillId="33" borderId="50" xfId="0" applyFont="1" applyFill="1" applyBorder="1" applyAlignment="1">
      <alignment horizontal="center" wrapText="1"/>
    </xf>
    <xf numFmtId="0" fontId="112" fillId="33" borderId="52" xfId="0" applyFont="1" applyFill="1" applyBorder="1" applyAlignment="1">
      <alignment horizontal="center" wrapText="1"/>
    </xf>
    <xf numFmtId="0" fontId="106" fillId="33" borderId="52" xfId="0" applyFont="1" applyFill="1" applyBorder="1" applyAlignment="1">
      <alignment horizontal="center" vertical="center" wrapText="1"/>
    </xf>
    <xf numFmtId="0" fontId="106" fillId="0" borderId="64" xfId="0" applyFont="1" applyFill="1" applyBorder="1" applyAlignment="1">
      <alignment horizontal="center" vertical="center" wrapText="1"/>
    </xf>
    <xf numFmtId="0" fontId="106" fillId="2" borderId="52" xfId="0" applyFont="1" applyFill="1" applyBorder="1" applyAlignment="1">
      <alignment horizontal="center" wrapText="1"/>
    </xf>
    <xf numFmtId="0" fontId="92" fillId="37" borderId="41" xfId="0" applyFont="1" applyFill="1" applyBorder="1" applyAlignment="1">
      <alignment horizontal="center" vertical="center" wrapText="1"/>
    </xf>
    <xf numFmtId="0" fontId="92" fillId="37" borderId="53" xfId="0" applyFont="1" applyFill="1" applyBorder="1" applyAlignment="1">
      <alignment horizontal="center" vertical="center" wrapText="1"/>
    </xf>
    <xf numFmtId="0" fontId="92" fillId="37" borderId="26" xfId="0" applyFont="1" applyFill="1" applyBorder="1" applyAlignment="1">
      <alignment horizontal="center" vertical="center" wrapText="1"/>
    </xf>
    <xf numFmtId="0" fontId="92" fillId="37" borderId="40" xfId="0" applyFont="1" applyFill="1" applyBorder="1" applyAlignment="1">
      <alignment horizontal="center" vertical="center" wrapText="1"/>
    </xf>
    <xf numFmtId="0" fontId="126" fillId="37" borderId="19" xfId="0" applyFont="1" applyFill="1" applyBorder="1" applyAlignment="1">
      <alignment horizontal="center" vertical="center" wrapText="1"/>
    </xf>
    <xf numFmtId="0" fontId="126" fillId="37" borderId="11" xfId="0" applyFont="1" applyFill="1" applyBorder="1" applyAlignment="1">
      <alignment horizontal="center" vertical="center" wrapText="1"/>
    </xf>
    <xf numFmtId="0" fontId="126" fillId="37" borderId="12" xfId="0" applyFont="1" applyFill="1" applyBorder="1" applyAlignment="1">
      <alignment horizontal="center" vertical="center" wrapText="1"/>
    </xf>
    <xf numFmtId="0" fontId="92" fillId="37" borderId="19"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92" fillId="37" borderId="12" xfId="0" applyFont="1" applyFill="1" applyBorder="1" applyAlignment="1">
      <alignment horizontal="center" vertical="center" wrapText="1"/>
    </xf>
    <xf numFmtId="0" fontId="108"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5"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5" fillId="4" borderId="30"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09"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2" fillId="0" borderId="0" xfId="0" applyFont="1" applyBorder="1" applyAlignment="1" applyProtection="1">
      <alignment/>
      <protection hidden="1"/>
    </xf>
    <xf numFmtId="0" fontId="95"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2" fillId="0" borderId="0" xfId="0" applyFont="1" applyBorder="1" applyAlignment="1" applyProtection="1">
      <alignment horizontal="center" vertical="center" wrapText="1"/>
      <protection locked="0"/>
    </xf>
    <xf numFmtId="0" fontId="92"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2"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1" fillId="35" borderId="78" xfId="53" applyFont="1" applyFill="1" applyBorder="1" applyAlignment="1" applyProtection="1">
      <alignment horizontal="center" vertical="center" wrapText="1"/>
      <protection hidden="1"/>
    </xf>
    <xf numFmtId="0" fontId="101" fillId="35" borderId="79" xfId="53" applyFont="1" applyFill="1" applyBorder="1" applyAlignment="1" applyProtection="1">
      <alignment horizontal="center" vertical="center" wrapText="1"/>
      <protection hidden="1"/>
    </xf>
    <xf numFmtId="0" fontId="101"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7"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8" fillId="4" borderId="47" xfId="0" applyFont="1" applyFill="1" applyBorder="1" applyAlignment="1">
      <alignment horizontal="right" vertical="center"/>
    </xf>
    <xf numFmtId="0" fontId="85" fillId="2" borderId="47" xfId="0" applyFont="1" applyFill="1" applyBorder="1" applyAlignment="1">
      <alignment horizontal="right" vertical="center"/>
    </xf>
    <xf numFmtId="0" fontId="129" fillId="7" borderId="47" xfId="0" applyFont="1" applyFill="1" applyBorder="1" applyAlignment="1">
      <alignment horizontal="right" vertical="center"/>
    </xf>
    <xf numFmtId="0" fontId="111" fillId="0" borderId="0" xfId="0" applyFont="1" applyAlignment="1">
      <alignment horizontal="center" wrapText="1"/>
    </xf>
    <xf numFmtId="0" fontId="112" fillId="32" borderId="50" xfId="0" applyFont="1" applyFill="1" applyBorder="1" applyAlignment="1">
      <alignment horizontal="center" vertical="center" wrapText="1"/>
    </xf>
    <xf numFmtId="0" fontId="111" fillId="42" borderId="50" xfId="0" applyFont="1" applyFill="1" applyBorder="1" applyAlignment="1">
      <alignment horizontal="center" vertical="center" wrapText="1"/>
    </xf>
    <xf numFmtId="0" fontId="97" fillId="0" borderId="0" xfId="0" applyFont="1" applyBorder="1" applyAlignment="1">
      <alignment vertical="center" wrapText="1"/>
    </xf>
    <xf numFmtId="0" fontId="123"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1" fillId="33" borderId="50" xfId="0" applyFont="1" applyFill="1" applyBorder="1" applyAlignment="1">
      <alignment horizontal="center" wrapText="1"/>
    </xf>
    <xf numFmtId="0" fontId="106" fillId="33" borderId="63" xfId="0" applyFont="1" applyFill="1" applyBorder="1" applyAlignment="1">
      <alignment horizontal="center" wrapText="1"/>
    </xf>
    <xf numFmtId="0" fontId="111" fillId="8" borderId="51" xfId="0" applyFont="1" applyFill="1" applyBorder="1" applyAlignment="1">
      <alignment horizontal="center" wrapText="1"/>
    </xf>
    <xf numFmtId="0" fontId="111" fillId="13" borderId="81" xfId="0" applyFont="1" applyFill="1" applyBorder="1" applyAlignment="1">
      <alignment horizontal="center" wrapText="1"/>
    </xf>
    <xf numFmtId="0" fontId="111" fillId="11" borderId="81" xfId="0" applyFont="1" applyFill="1" applyBorder="1" applyAlignment="1">
      <alignment horizontal="center" wrapText="1"/>
    </xf>
    <xf numFmtId="0" fontId="111" fillId="10" borderId="81" xfId="0" applyFont="1" applyFill="1" applyBorder="1" applyAlignment="1">
      <alignment horizontal="center" wrapText="1"/>
    </xf>
    <xf numFmtId="0" fontId="111" fillId="36" borderId="81" xfId="0" applyFont="1" applyFill="1" applyBorder="1" applyAlignment="1">
      <alignment horizontal="center" wrapText="1"/>
    </xf>
    <xf numFmtId="0" fontId="106" fillId="0" borderId="0" xfId="0" applyFont="1" applyFill="1" applyBorder="1" applyAlignment="1">
      <alignment horizontal="center" wrapText="1"/>
    </xf>
    <xf numFmtId="0" fontId="92" fillId="0" borderId="0" xfId="0" applyFont="1" applyAlignment="1">
      <alignment/>
    </xf>
    <xf numFmtId="0" fontId="20" fillId="32" borderId="50" xfId="0" applyFont="1" applyFill="1" applyBorder="1" applyAlignment="1">
      <alignment horizontal="center" wrapText="1"/>
    </xf>
    <xf numFmtId="0" fontId="112" fillId="32" borderId="50" xfId="0" applyFont="1" applyFill="1" applyBorder="1" applyAlignment="1">
      <alignment horizontal="center" vertical="top" wrapText="1"/>
    </xf>
    <xf numFmtId="0" fontId="130" fillId="0" borderId="0" xfId="0" applyFont="1" applyAlignment="1">
      <alignment/>
    </xf>
    <xf numFmtId="0" fontId="131" fillId="0" borderId="0" xfId="0" applyFont="1" applyAlignment="1">
      <alignment/>
    </xf>
    <xf numFmtId="0" fontId="92"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92" fillId="5" borderId="33" xfId="0" applyFont="1" applyFill="1" applyBorder="1" applyAlignment="1">
      <alignment horizontal="right" vertical="center" wrapText="1"/>
    </xf>
    <xf numFmtId="0" fontId="92"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2" fillId="0" borderId="0" xfId="0" applyFont="1" applyAlignment="1">
      <alignment/>
    </xf>
    <xf numFmtId="0" fontId="92" fillId="36" borderId="10" xfId="0" applyFont="1" applyFill="1" applyBorder="1" applyAlignment="1">
      <alignment horizontal="right" vertical="center" wrapText="1"/>
    </xf>
    <xf numFmtId="2" fontId="92"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12"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4" fillId="5" borderId="58" xfId="0" applyFont="1" applyFill="1" applyBorder="1" applyAlignment="1" applyProtection="1">
      <alignment vertical="center" wrapText="1"/>
      <protection/>
    </xf>
    <xf numFmtId="0" fontId="104"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4"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4" fillId="11" borderId="58" xfId="0" applyFont="1" applyFill="1" applyBorder="1" applyAlignment="1" applyProtection="1">
      <alignment vertical="center" wrapText="1"/>
      <protection/>
    </xf>
    <xf numFmtId="0" fontId="104" fillId="11" borderId="0" xfId="0" applyFont="1" applyFill="1" applyBorder="1" applyAlignment="1" applyProtection="1">
      <alignment vertical="center" wrapText="1"/>
      <protection/>
    </xf>
    <xf numFmtId="0" fontId="104"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4" fillId="9" borderId="58" xfId="0" applyFont="1" applyFill="1" applyBorder="1" applyAlignment="1" applyProtection="1">
      <alignment horizontal="left" vertical="center" wrapText="1"/>
      <protection/>
    </xf>
    <xf numFmtId="0" fontId="104" fillId="9" borderId="0" xfId="0" applyFont="1" applyFill="1" applyBorder="1" applyAlignment="1" applyProtection="1">
      <alignment horizontal="left" vertical="center" wrapText="1"/>
      <protection/>
    </xf>
    <xf numFmtId="0" fontId="104"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4"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4"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4"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4"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2" fillId="36" borderId="84" xfId="0" applyFont="1" applyFill="1" applyBorder="1" applyAlignment="1" applyProtection="1">
      <alignment horizontal="center" wrapText="1"/>
      <protection hidden="1"/>
    </xf>
    <xf numFmtId="0" fontId="108" fillId="33" borderId="51" xfId="53" applyFont="1" applyFill="1" applyBorder="1" applyAlignment="1" applyProtection="1">
      <alignment horizontal="center" wrapText="1"/>
      <protection locked="0"/>
    </xf>
    <xf numFmtId="0" fontId="106" fillId="13" borderId="50" xfId="0" applyFont="1" applyFill="1" applyBorder="1" applyAlignment="1">
      <alignment horizontal="center" wrapText="1"/>
    </xf>
    <xf numFmtId="0" fontId="106" fillId="33" borderId="50" xfId="0" applyFont="1" applyFill="1" applyBorder="1" applyAlignment="1">
      <alignment horizontal="center" wrapText="1"/>
    </xf>
    <xf numFmtId="0" fontId="21" fillId="33" borderId="50" xfId="0" applyFont="1" applyFill="1" applyBorder="1" applyAlignment="1">
      <alignment horizontal="center" wrapText="1"/>
    </xf>
    <xf numFmtId="0" fontId="92" fillId="36" borderId="17" xfId="0" applyFont="1" applyFill="1" applyBorder="1" applyAlignment="1" applyProtection="1">
      <alignment horizontal="center" vertical="center" wrapText="1"/>
      <protection hidden="1"/>
    </xf>
    <xf numFmtId="0" fontId="92" fillId="36" borderId="18" xfId="0" applyFont="1" applyFill="1" applyBorder="1" applyAlignment="1" applyProtection="1">
      <alignment horizontal="center" vertical="center" wrapText="1"/>
      <protection hidden="1"/>
    </xf>
    <xf numFmtId="0" fontId="106" fillId="0" borderId="0" xfId="0" applyFont="1" applyFill="1" applyBorder="1" applyAlignment="1">
      <alignment horizontal="center"/>
    </xf>
    <xf numFmtId="0" fontId="106" fillId="33" borderId="52" xfId="0" applyFont="1" applyFill="1" applyBorder="1" applyAlignment="1">
      <alignment horizontal="center" wrapText="1"/>
    </xf>
    <xf numFmtId="0" fontId="112" fillId="5" borderId="50" xfId="0" applyFont="1" applyFill="1" applyBorder="1" applyAlignment="1">
      <alignment horizontal="center" wrapText="1"/>
    </xf>
    <xf numFmtId="0" fontId="112" fillId="5" borderId="52" xfId="0" applyFont="1" applyFill="1" applyBorder="1" applyAlignment="1">
      <alignment horizontal="center" wrapText="1"/>
    </xf>
    <xf numFmtId="0" fontId="108" fillId="5" borderId="51" xfId="53" applyFont="1" applyFill="1" applyBorder="1" applyAlignment="1" applyProtection="1">
      <alignment horizontal="center" wrapText="1"/>
      <protection locked="0"/>
    </xf>
    <xf numFmtId="0" fontId="108" fillId="38" borderId="51" xfId="53" applyFont="1" applyFill="1" applyBorder="1" applyAlignment="1" applyProtection="1">
      <alignment horizontal="center" wrapText="1"/>
      <protection locked="0"/>
    </xf>
    <xf numFmtId="0" fontId="112" fillId="38" borderId="50" xfId="0" applyFont="1" applyFill="1" applyBorder="1" applyAlignment="1">
      <alignment horizontal="center" wrapText="1"/>
    </xf>
    <xf numFmtId="0" fontId="112" fillId="38" borderId="52" xfId="0" applyFont="1" applyFill="1" applyBorder="1" applyAlignment="1">
      <alignment horizontal="center" wrapText="1"/>
    </xf>
    <xf numFmtId="0" fontId="108" fillId="10" borderId="51" xfId="53" applyFont="1" applyFill="1" applyBorder="1" applyAlignment="1" applyProtection="1">
      <alignment horizontal="center" wrapText="1"/>
      <protection/>
    </xf>
    <xf numFmtId="0" fontId="0" fillId="0" borderId="0" xfId="0" applyFont="1" applyAlignment="1">
      <alignment/>
    </xf>
    <xf numFmtId="0" fontId="112" fillId="10" borderId="50" xfId="0" applyFont="1" applyFill="1" applyBorder="1" applyAlignment="1">
      <alignment horizontal="center" wrapText="1"/>
    </xf>
    <xf numFmtId="0" fontId="106" fillId="3" borderId="50" xfId="0" applyNumberFormat="1" applyFont="1" applyFill="1" applyBorder="1" applyAlignment="1">
      <alignment horizontal="center" wrapText="1"/>
    </xf>
    <xf numFmtId="0" fontId="112" fillId="3" borderId="50" xfId="0" applyFont="1" applyFill="1" applyBorder="1" applyAlignment="1">
      <alignment horizontal="center" wrapText="1"/>
    </xf>
    <xf numFmtId="0" fontId="112" fillId="3" borderId="52" xfId="0" applyFont="1" applyFill="1" applyBorder="1" applyAlignment="1">
      <alignment horizontal="center" wrapText="1"/>
    </xf>
    <xf numFmtId="0" fontId="108" fillId="3" borderId="51" xfId="53" applyFont="1" applyFill="1" applyBorder="1" applyAlignment="1" applyProtection="1">
      <alignment horizontal="center" wrapText="1"/>
      <protection/>
    </xf>
    <xf numFmtId="0" fontId="112" fillId="39" borderId="50" xfId="0" applyFont="1" applyFill="1" applyBorder="1" applyAlignment="1">
      <alignment horizontal="center" wrapText="1"/>
    </xf>
    <xf numFmtId="0" fontId="112" fillId="39" borderId="52" xfId="0" applyFont="1" applyFill="1" applyBorder="1" applyAlignment="1">
      <alignment horizontal="center" wrapText="1"/>
    </xf>
    <xf numFmtId="0" fontId="108" fillId="39" borderId="51" xfId="53" applyFont="1" applyFill="1" applyBorder="1" applyAlignment="1" applyProtection="1">
      <alignment horizontal="center" wrapText="1"/>
      <protection/>
    </xf>
    <xf numFmtId="0" fontId="108" fillId="12" borderId="51" xfId="53" applyFont="1" applyFill="1" applyBorder="1" applyAlignment="1" applyProtection="1">
      <alignment horizontal="center" wrapText="1"/>
      <protection/>
    </xf>
    <xf numFmtId="0" fontId="108" fillId="12" borderId="50" xfId="53" applyFont="1" applyFill="1" applyBorder="1" applyAlignment="1" applyProtection="1">
      <alignment horizontal="center" wrapText="1"/>
      <protection/>
    </xf>
    <xf numFmtId="0" fontId="132" fillId="0" borderId="22" xfId="53" applyFont="1" applyBorder="1" applyAlignment="1" applyProtection="1">
      <alignment horizontal="center"/>
      <protection locked="0"/>
    </xf>
    <xf numFmtId="0" fontId="111" fillId="42" borderId="44" xfId="0" applyFont="1" applyFill="1" applyBorder="1" applyAlignment="1">
      <alignment horizontal="center" vertical="center" wrapText="1"/>
    </xf>
    <xf numFmtId="0" fontId="111" fillId="0" borderId="69" xfId="0" applyFont="1" applyFill="1" applyBorder="1" applyAlignment="1">
      <alignment horizontal="center" vertical="center" wrapText="1"/>
    </xf>
    <xf numFmtId="0" fontId="111" fillId="42" borderId="85" xfId="0" applyFont="1" applyFill="1" applyBorder="1" applyAlignment="1">
      <alignment horizontal="center" vertical="center" wrapText="1"/>
    </xf>
    <xf numFmtId="0" fontId="108" fillId="2" borderId="51" xfId="53" applyFont="1" applyFill="1" applyBorder="1" applyAlignment="1" applyProtection="1">
      <alignment horizontal="center" wrapText="1"/>
      <protection locked="0"/>
    </xf>
    <xf numFmtId="0" fontId="108" fillId="4" borderId="51" xfId="53" applyFont="1" applyFill="1" applyBorder="1" applyAlignment="1" applyProtection="1">
      <alignment horizontal="center" wrapText="1"/>
      <protection locked="0"/>
    </xf>
    <xf numFmtId="0" fontId="108" fillId="4" borderId="52" xfId="53" applyFont="1" applyFill="1" applyBorder="1" applyAlignment="1" applyProtection="1">
      <alignment horizontal="center" wrapText="1"/>
      <protection locked="0"/>
    </xf>
    <xf numFmtId="0" fontId="108"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8"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4"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5"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8" fillId="33" borderId="10" xfId="0" applyNumberFormat="1" applyFont="1" applyFill="1" applyBorder="1" applyAlignment="1">
      <alignment horizontal="center" vertical="center"/>
    </xf>
    <xf numFmtId="2" fontId="127"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29"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3" fillId="0" borderId="0" xfId="0" applyFont="1" applyAlignment="1">
      <alignment horizontal="center" wrapText="1"/>
    </xf>
    <xf numFmtId="0" fontId="106" fillId="0" borderId="27" xfId="0" applyFont="1" applyBorder="1" applyAlignment="1">
      <alignment horizontal="center" vertical="center" wrapText="1"/>
    </xf>
    <xf numFmtId="0" fontId="106" fillId="0" borderId="0" xfId="0" applyFont="1" applyBorder="1" applyAlignment="1">
      <alignment horizontal="center" vertical="center" wrapText="1"/>
    </xf>
    <xf numFmtId="0" fontId="122" fillId="33" borderId="35" xfId="0" applyFont="1" applyFill="1" applyBorder="1" applyAlignment="1">
      <alignment horizontal="center" wrapText="1"/>
    </xf>
    <xf numFmtId="0" fontId="122" fillId="33" borderId="58" xfId="0" applyFont="1" applyFill="1" applyBorder="1" applyAlignment="1">
      <alignment horizontal="center"/>
    </xf>
    <xf numFmtId="0" fontId="122" fillId="33" borderId="86" xfId="0" applyFont="1" applyFill="1" applyBorder="1" applyAlignment="1">
      <alignment horizontal="center"/>
    </xf>
    <xf numFmtId="0" fontId="122" fillId="33" borderId="46" xfId="0" applyFont="1" applyFill="1" applyBorder="1" applyAlignment="1">
      <alignment horizontal="center"/>
    </xf>
    <xf numFmtId="0" fontId="122" fillId="33" borderId="57" xfId="0" applyFont="1" applyFill="1" applyBorder="1" applyAlignment="1">
      <alignment horizontal="center"/>
    </xf>
    <xf numFmtId="0" fontId="122"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2" fillId="34" borderId="70" xfId="0" applyFont="1" applyFill="1" applyBorder="1" applyAlignment="1">
      <alignment horizontal="center" vertical="center" wrapText="1"/>
    </xf>
    <xf numFmtId="0" fontId="122" fillId="34" borderId="64" xfId="0" applyFont="1" applyFill="1" applyBorder="1" applyAlignment="1">
      <alignment horizontal="center" vertical="center" wrapText="1"/>
    </xf>
    <xf numFmtId="0" fontId="122" fillId="34" borderId="64" xfId="0" applyFont="1" applyFill="1" applyBorder="1" applyAlignment="1">
      <alignment horizontal="center" vertical="center"/>
    </xf>
    <xf numFmtId="0" fontId="122" fillId="34" borderId="88" xfId="0" applyFont="1" applyFill="1" applyBorder="1" applyAlignment="1">
      <alignment horizontal="center" vertical="center"/>
    </xf>
    <xf numFmtId="0" fontId="108" fillId="0" borderId="22" xfId="53" applyFont="1" applyBorder="1" applyAlignment="1" applyProtection="1">
      <alignment horizontal="center" vertical="center"/>
      <protection locked="0"/>
    </xf>
    <xf numFmtId="0" fontId="92" fillId="5" borderId="36" xfId="0" applyFont="1" applyFill="1" applyBorder="1" applyAlignment="1">
      <alignment horizontal="center" vertical="center" wrapText="1"/>
    </xf>
    <xf numFmtId="0" fontId="92" fillId="5" borderId="31" xfId="0" applyFont="1" applyFill="1" applyBorder="1" applyAlignment="1">
      <alignment horizontal="center" vertical="center" wrapText="1"/>
    </xf>
    <xf numFmtId="0" fontId="95"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2" fillId="0" borderId="69"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8" xfId="0" applyFont="1" applyBorder="1" applyAlignment="1">
      <alignment horizontal="center" vertical="center" wrapText="1"/>
    </xf>
    <xf numFmtId="0" fontId="122" fillId="0" borderId="84" xfId="0" applyFont="1" applyFill="1" applyBorder="1" applyAlignment="1">
      <alignment horizontal="right" vertical="center"/>
    </xf>
    <xf numFmtId="0" fontId="122" fillId="0" borderId="27" xfId="0" applyFont="1" applyFill="1" applyBorder="1" applyAlignment="1">
      <alignment horizontal="right" vertical="center"/>
    </xf>
    <xf numFmtId="0" fontId="92" fillId="43" borderId="25" xfId="0" applyFont="1" applyFill="1" applyBorder="1" applyAlignment="1">
      <alignment horizontal="center" vertical="center" wrapText="1"/>
    </xf>
    <xf numFmtId="0" fontId="92" fillId="43" borderId="30" xfId="0" applyFont="1" applyFill="1" applyBorder="1" applyAlignment="1">
      <alignment horizontal="center" vertical="center" wrapText="1"/>
    </xf>
    <xf numFmtId="0" fontId="92" fillId="7" borderId="67" xfId="0" applyFont="1" applyFill="1" applyBorder="1" applyAlignment="1">
      <alignment horizontal="center" vertical="center" wrapText="1"/>
    </xf>
    <xf numFmtId="0" fontId="92" fillId="7" borderId="31" xfId="0" applyFont="1" applyFill="1" applyBorder="1" applyAlignment="1">
      <alignment horizontal="center" vertical="center" wrapText="1"/>
    </xf>
    <xf numFmtId="12" fontId="92" fillId="33" borderId="75" xfId="0" applyNumberFormat="1" applyFont="1" applyFill="1" applyBorder="1" applyAlignment="1">
      <alignment horizontal="center" vertical="center"/>
    </xf>
    <xf numFmtId="12" fontId="92" fillId="33" borderId="52" xfId="0" applyNumberFormat="1" applyFont="1" applyFill="1" applyBorder="1" applyAlignment="1">
      <alignment horizontal="center" vertical="center"/>
    </xf>
    <xf numFmtId="0" fontId="95" fillId="12" borderId="84" xfId="0" applyFont="1" applyFill="1" applyBorder="1" applyAlignment="1">
      <alignment horizontal="center" vertical="center" wrapText="1"/>
    </xf>
    <xf numFmtId="0" fontId="95" fillId="12" borderId="27" xfId="0" applyFont="1" applyFill="1" applyBorder="1" applyAlignment="1">
      <alignment horizontal="center" vertical="center" wrapText="1"/>
    </xf>
    <xf numFmtId="0" fontId="95" fillId="12" borderId="56" xfId="0" applyFont="1" applyFill="1" applyBorder="1" applyAlignment="1">
      <alignment horizontal="center" vertical="center" wrapText="1"/>
    </xf>
    <xf numFmtId="0" fontId="95" fillId="7" borderId="84" xfId="0" applyFont="1" applyFill="1" applyBorder="1" applyAlignment="1">
      <alignment horizontal="center" vertical="center" wrapText="1"/>
    </xf>
    <xf numFmtId="0" fontId="95" fillId="7" borderId="69" xfId="0" applyFont="1" applyFill="1" applyBorder="1" applyAlignment="1">
      <alignment horizontal="center" vertical="center" wrapText="1"/>
    </xf>
    <xf numFmtId="0" fontId="95" fillId="7" borderId="54" xfId="0" applyFont="1" applyFill="1" applyBorder="1" applyAlignment="1">
      <alignment horizontal="center" vertical="center" wrapText="1"/>
    </xf>
    <xf numFmtId="0" fontId="92" fillId="13" borderId="84" xfId="0" applyFont="1" applyFill="1" applyBorder="1" applyAlignment="1">
      <alignment horizontal="center" vertical="center" wrapText="1"/>
    </xf>
    <xf numFmtId="0" fontId="92" fillId="13" borderId="27" xfId="0" applyFont="1" applyFill="1" applyBorder="1" applyAlignment="1">
      <alignment horizontal="center" vertical="center"/>
    </xf>
    <xf numFmtId="0" fontId="92"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2" fillId="36" borderId="75" xfId="0" applyFont="1" applyFill="1" applyBorder="1" applyAlignment="1">
      <alignment horizontal="center" vertical="center" wrapText="1"/>
    </xf>
    <xf numFmtId="0" fontId="92" fillId="36" borderId="71" xfId="0" applyFont="1" applyFill="1" applyBorder="1" applyAlignment="1">
      <alignment horizontal="center" vertical="center" wrapText="1"/>
    </xf>
    <xf numFmtId="2" fontId="92" fillId="0" borderId="51" xfId="0" applyNumberFormat="1" applyFont="1" applyBorder="1" applyAlignment="1" applyProtection="1">
      <alignment horizontal="center" vertical="center"/>
      <protection locked="0"/>
    </xf>
    <xf numFmtId="2" fontId="92" fillId="0" borderId="71" xfId="0" applyNumberFormat="1" applyFont="1" applyBorder="1" applyAlignment="1" applyProtection="1">
      <alignment horizontal="center" vertical="center"/>
      <protection locked="0"/>
    </xf>
    <xf numFmtId="12" fontId="92" fillId="35" borderId="67" xfId="0" applyNumberFormat="1" applyFont="1" applyFill="1" applyBorder="1" applyAlignment="1" applyProtection="1">
      <alignment horizontal="center" vertical="center"/>
      <protection/>
    </xf>
    <xf numFmtId="12" fontId="92" fillId="35" borderId="40" xfId="0" applyNumberFormat="1" applyFont="1" applyFill="1" applyBorder="1" applyAlignment="1" applyProtection="1">
      <alignment horizontal="center" vertical="center"/>
      <protection/>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2" fillId="0" borderId="22" xfId="0" applyFont="1" applyFill="1" applyBorder="1" applyAlignment="1" applyProtection="1">
      <alignment horizontal="left" vertical="center"/>
      <protection locked="0"/>
    </xf>
    <xf numFmtId="0" fontId="122" fillId="0" borderId="55" xfId="0" applyFont="1" applyFill="1" applyBorder="1" applyAlignment="1" applyProtection="1">
      <alignment horizontal="left" vertical="center"/>
      <protection locked="0"/>
    </xf>
    <xf numFmtId="0" fontId="92" fillId="13" borderId="69" xfId="0" applyFont="1" applyFill="1" applyBorder="1" applyAlignment="1">
      <alignment horizontal="center" vertical="center" wrapText="1"/>
    </xf>
    <xf numFmtId="0" fontId="92" fillId="13" borderId="49" xfId="0" applyFont="1" applyFill="1" applyBorder="1" applyAlignment="1">
      <alignment horizontal="center" vertical="center" wrapText="1"/>
    </xf>
    <xf numFmtId="0" fontId="122" fillId="0" borderId="54" xfId="0" applyFont="1" applyFill="1" applyBorder="1" applyAlignment="1">
      <alignment horizontal="right" vertical="center" wrapText="1"/>
    </xf>
    <xf numFmtId="0" fontId="122" fillId="0" borderId="22" xfId="0" applyFont="1" applyFill="1" applyBorder="1" applyAlignment="1">
      <alignment horizontal="right" vertical="center" wrapText="1"/>
    </xf>
    <xf numFmtId="0" fontId="95"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2" fillId="11" borderId="60" xfId="0" applyFont="1" applyFill="1" applyBorder="1" applyAlignment="1">
      <alignment horizontal="center" vertical="center" wrapText="1"/>
    </xf>
    <xf numFmtId="0" fontId="92" fillId="11" borderId="29" xfId="0" applyFont="1" applyFill="1" applyBorder="1" applyAlignment="1">
      <alignment horizontal="center" vertical="center" wrapText="1"/>
    </xf>
    <xf numFmtId="0" fontId="95" fillId="41" borderId="17" xfId="0" applyFont="1" applyFill="1" applyBorder="1" applyAlignment="1">
      <alignment horizontal="center" vertical="center" wrapText="1"/>
    </xf>
    <xf numFmtId="0" fontId="95" fillId="41" borderId="33" xfId="0" applyFont="1" applyFill="1" applyBorder="1" applyAlignment="1">
      <alignment horizontal="center" vertical="center" wrapText="1"/>
    </xf>
    <xf numFmtId="0" fontId="95" fillId="41" borderId="65" xfId="0" applyFont="1" applyFill="1" applyBorder="1" applyAlignment="1">
      <alignment horizontal="center" vertical="center" wrapText="1"/>
    </xf>
    <xf numFmtId="0" fontId="108" fillId="0" borderId="0" xfId="53" applyFont="1" applyBorder="1" applyAlignment="1" applyProtection="1">
      <alignment horizontal="center" vertical="center"/>
      <protection locked="0"/>
    </xf>
    <xf numFmtId="0" fontId="122" fillId="0" borderId="27" xfId="0" applyFont="1" applyFill="1" applyBorder="1" applyAlignment="1" applyProtection="1">
      <alignment horizontal="left" vertical="center"/>
      <protection locked="0"/>
    </xf>
    <xf numFmtId="0" fontId="122" fillId="0" borderId="56" xfId="0" applyFont="1" applyFill="1" applyBorder="1" applyAlignment="1" applyProtection="1">
      <alignment horizontal="left" vertical="center"/>
      <protection locked="0"/>
    </xf>
    <xf numFmtId="0" fontId="92" fillId="16" borderId="60" xfId="0" applyFont="1" applyFill="1" applyBorder="1" applyAlignment="1">
      <alignment horizontal="center" vertical="center" wrapText="1"/>
    </xf>
    <xf numFmtId="0" fontId="92"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2" fillId="7" borderId="43" xfId="0" applyFont="1" applyFill="1" applyBorder="1" applyAlignment="1">
      <alignment horizontal="center" vertical="center" wrapText="1"/>
    </xf>
    <xf numFmtId="0" fontId="92" fillId="7" borderId="30" xfId="0" applyFont="1" applyFill="1" applyBorder="1" applyAlignment="1">
      <alignment horizontal="center" vertical="center" wrapText="1"/>
    </xf>
    <xf numFmtId="0" fontId="92" fillId="8" borderId="50" xfId="0" applyFont="1" applyFill="1" applyBorder="1" applyAlignment="1">
      <alignment horizontal="center" vertical="center" wrapText="1"/>
    </xf>
    <xf numFmtId="0" fontId="92"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122" fillId="33" borderId="70" xfId="0" applyFont="1" applyFill="1" applyBorder="1" applyAlignment="1">
      <alignment horizontal="center" vertical="top" wrapText="1"/>
    </xf>
    <xf numFmtId="0" fontId="122" fillId="33" borderId="64" xfId="0" applyFont="1" applyFill="1" applyBorder="1" applyAlignment="1">
      <alignment horizontal="center" vertical="top"/>
    </xf>
    <xf numFmtId="0" fontId="122" fillId="33" borderId="88" xfId="0" applyFont="1" applyFill="1" applyBorder="1" applyAlignment="1">
      <alignment horizontal="center" vertical="top"/>
    </xf>
    <xf numFmtId="0" fontId="94" fillId="0" borderId="64" xfId="0" applyFont="1" applyBorder="1" applyAlignment="1">
      <alignment horizontal="center" vertical="center" wrapText="1"/>
    </xf>
    <xf numFmtId="0" fontId="108" fillId="0" borderId="0" xfId="53" applyFont="1" applyAlignment="1" applyProtection="1">
      <alignment horizontal="center"/>
      <protection/>
    </xf>
    <xf numFmtId="0" fontId="118" fillId="4" borderId="21" xfId="0" applyFont="1" applyFill="1" applyBorder="1" applyAlignment="1" applyProtection="1">
      <alignment horizontal="center" vertical="center" wrapText="1"/>
      <protection locked="0"/>
    </xf>
    <xf numFmtId="0" fontId="118" fillId="4" borderId="14" xfId="0" applyFont="1" applyFill="1" applyBorder="1" applyAlignment="1" applyProtection="1">
      <alignment horizontal="center" vertical="center" wrapText="1"/>
      <protection locked="0"/>
    </xf>
    <xf numFmtId="0" fontId="134"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5" fillId="7" borderId="14" xfId="0" applyFont="1" applyFill="1" applyBorder="1" applyAlignment="1" applyProtection="1">
      <alignment horizontal="center" vertical="center"/>
      <protection locked="0"/>
    </xf>
    <xf numFmtId="0" fontId="136" fillId="2" borderId="14" xfId="0" applyFont="1" applyFill="1" applyBorder="1" applyAlignment="1" applyProtection="1">
      <alignment horizontal="center" vertical="center"/>
      <protection locked="0"/>
    </xf>
    <xf numFmtId="0" fontId="136" fillId="2" borderId="15" xfId="0" applyFont="1" applyFill="1" applyBorder="1" applyAlignment="1" applyProtection="1">
      <alignment horizontal="center" vertical="center"/>
      <protection locked="0"/>
    </xf>
    <xf numFmtId="0" fontId="136" fillId="2" borderId="10" xfId="0" applyFont="1" applyFill="1" applyBorder="1" applyAlignment="1" applyProtection="1">
      <alignment horizontal="center" vertical="center"/>
      <protection locked="0"/>
    </xf>
    <xf numFmtId="0" fontId="136" fillId="2" borderId="13" xfId="0" applyFont="1" applyFill="1" applyBorder="1" applyAlignment="1" applyProtection="1">
      <alignment horizontal="center" vertical="center"/>
      <protection locked="0"/>
    </xf>
    <xf numFmtId="0" fontId="118" fillId="4" borderId="20" xfId="0" applyFont="1" applyFill="1" applyBorder="1" applyAlignment="1" applyProtection="1">
      <alignment horizontal="center" vertical="center" wrapText="1"/>
      <protection locked="0"/>
    </xf>
    <xf numFmtId="0" fontId="118" fillId="4" borderId="10" xfId="0" applyFont="1" applyFill="1" applyBorder="1" applyAlignment="1" applyProtection="1">
      <alignment horizontal="center" vertical="center" wrapText="1"/>
      <protection locked="0"/>
    </xf>
    <xf numFmtId="0" fontId="134"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5" fillId="7" borderId="10" xfId="0" applyFont="1" applyFill="1" applyBorder="1" applyAlignment="1" applyProtection="1">
      <alignment horizontal="center" vertical="center"/>
      <protection locked="0"/>
    </xf>
    <xf numFmtId="0" fontId="137" fillId="4" borderId="20" xfId="0" applyFont="1" applyFill="1" applyBorder="1" applyAlignment="1" applyProtection="1">
      <alignment horizontal="center"/>
      <protection locked="0"/>
    </xf>
    <xf numFmtId="0" fontId="137" fillId="4" borderId="10" xfId="0" applyFont="1" applyFill="1" applyBorder="1" applyAlignment="1" applyProtection="1">
      <alignment horizontal="center"/>
      <protection locked="0"/>
    </xf>
    <xf numFmtId="0" fontId="110" fillId="4" borderId="20" xfId="0" applyFont="1" applyFill="1" applyBorder="1" applyAlignment="1">
      <alignment horizontal="center" vertical="center" wrapText="1"/>
    </xf>
    <xf numFmtId="0" fontId="110" fillId="4" borderId="10" xfId="0" applyFont="1" applyFill="1" applyBorder="1" applyAlignment="1">
      <alignment horizontal="center" vertical="center" wrapText="1"/>
    </xf>
    <xf numFmtId="0" fontId="134"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5" fillId="7" borderId="10" xfId="0" applyFont="1" applyFill="1" applyBorder="1" applyAlignment="1">
      <alignment horizontal="center" vertical="center"/>
    </xf>
    <xf numFmtId="0" fontId="136" fillId="2" borderId="10" xfId="0" applyFont="1" applyFill="1" applyBorder="1" applyAlignment="1">
      <alignment horizontal="center" vertical="center"/>
    </xf>
    <xf numFmtId="0" fontId="136" fillId="2" borderId="13" xfId="0" applyFont="1" applyFill="1" applyBorder="1" applyAlignment="1">
      <alignment horizontal="center" vertical="center"/>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109" fillId="2" borderId="12" xfId="0" applyFont="1" applyFill="1" applyBorder="1" applyAlignment="1">
      <alignment horizontal="center" vertical="center" wrapText="1"/>
    </xf>
    <xf numFmtId="0" fontId="109"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8" fillId="4" borderId="11" xfId="0" applyFont="1" applyFill="1" applyBorder="1" applyAlignment="1">
      <alignment horizontal="center" vertical="center" wrapText="1"/>
    </xf>
    <xf numFmtId="0" fontId="118" fillId="4"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8" fillId="4" borderId="16" xfId="0" applyFont="1" applyFill="1" applyBorder="1" applyAlignment="1" applyProtection="1">
      <alignment horizontal="center" vertical="center" wrapText="1"/>
      <protection hidden="1"/>
    </xf>
    <xf numFmtId="0" fontId="128" fillId="4" borderId="72" xfId="0" applyFont="1" applyFill="1" applyBorder="1" applyAlignment="1" applyProtection="1">
      <alignment horizontal="center" vertical="center" wrapText="1"/>
      <protection hidden="1"/>
    </xf>
    <xf numFmtId="0" fontId="128" fillId="4" borderId="76" xfId="0" applyFont="1" applyFill="1" applyBorder="1" applyAlignment="1" applyProtection="1">
      <alignment horizontal="center" vertical="center" wrapText="1"/>
      <protection hidden="1"/>
    </xf>
    <xf numFmtId="0" fontId="138" fillId="3" borderId="24" xfId="0" applyFont="1" applyFill="1" applyBorder="1" applyAlignment="1" applyProtection="1">
      <alignment horizontal="center" vertical="center" wrapText="1"/>
      <protection hidden="1"/>
    </xf>
    <xf numFmtId="0" fontId="138" fillId="3" borderId="72" xfId="0" applyFont="1" applyFill="1" applyBorder="1" applyAlignment="1" applyProtection="1">
      <alignment horizontal="center" vertical="center" wrapText="1"/>
      <protection hidden="1"/>
    </xf>
    <xf numFmtId="0" fontId="138" fillId="3" borderId="76" xfId="0" applyFont="1" applyFill="1" applyBorder="1" applyAlignment="1" applyProtection="1">
      <alignment horizontal="center" vertical="center" wrapText="1"/>
      <protection hidden="1"/>
    </xf>
    <xf numFmtId="0" fontId="92" fillId="33" borderId="24" xfId="0" applyFont="1" applyFill="1" applyBorder="1" applyAlignment="1" applyProtection="1">
      <alignment horizontal="center" vertical="center" wrapText="1"/>
      <protection hidden="1"/>
    </xf>
    <xf numFmtId="0" fontId="92" fillId="33" borderId="72" xfId="0" applyFont="1" applyFill="1" applyBorder="1" applyAlignment="1" applyProtection="1">
      <alignment horizontal="center" vertical="center" wrapText="1"/>
      <protection hidden="1"/>
    </xf>
    <xf numFmtId="0" fontId="92" fillId="33" borderId="76" xfId="0" applyFont="1" applyFill="1" applyBorder="1" applyAlignment="1" applyProtection="1">
      <alignment horizontal="center" vertical="center" wrapText="1"/>
      <protection hidden="1"/>
    </xf>
    <xf numFmtId="0" fontId="129" fillId="7" borderId="24" xfId="0" applyFont="1" applyFill="1" applyBorder="1" applyAlignment="1" applyProtection="1">
      <alignment horizontal="center" vertical="center" wrapText="1"/>
      <protection hidden="1"/>
    </xf>
    <xf numFmtId="0" fontId="129" fillId="7" borderId="72" xfId="0" applyFont="1" applyFill="1" applyBorder="1" applyAlignment="1" applyProtection="1">
      <alignment horizontal="center" vertical="center" wrapText="1"/>
      <protection hidden="1"/>
    </xf>
    <xf numFmtId="0" fontId="129" fillId="7" borderId="76" xfId="0" applyFont="1" applyFill="1" applyBorder="1" applyAlignment="1" applyProtection="1">
      <alignment horizontal="center" vertical="center" wrapText="1"/>
      <protection hidden="1"/>
    </xf>
    <xf numFmtId="0" fontId="85" fillId="2" borderId="24" xfId="0" applyFont="1" applyFill="1" applyBorder="1" applyAlignment="1" applyProtection="1">
      <alignment horizontal="center" vertical="center" wrapText="1"/>
      <protection hidden="1"/>
    </xf>
    <xf numFmtId="0" fontId="85" fillId="2" borderId="72" xfId="0" applyFont="1" applyFill="1" applyBorder="1" applyAlignment="1" applyProtection="1">
      <alignment horizontal="center" vertical="center" wrapText="1"/>
      <protection hidden="1"/>
    </xf>
    <xf numFmtId="0" fontId="85" fillId="2" borderId="73" xfId="0" applyFont="1" applyFill="1" applyBorder="1" applyAlignment="1" applyProtection="1">
      <alignment horizontal="center" vertical="center" wrapText="1"/>
      <protection hidden="1"/>
    </xf>
    <xf numFmtId="2" fontId="92" fillId="0" borderId="12" xfId="0" applyNumberFormat="1" applyFont="1" applyFill="1" applyBorder="1" applyAlignment="1" applyProtection="1">
      <alignment horizontal="center" vertical="center"/>
      <protection locked="0"/>
    </xf>
    <xf numFmtId="2" fontId="92"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92" fillId="33" borderId="13" xfId="0" applyNumberFormat="1" applyFont="1" applyFill="1" applyBorder="1" applyAlignment="1" applyProtection="1">
      <alignment horizontal="center" vertical="center"/>
      <protection hidden="1"/>
    </xf>
    <xf numFmtId="12" fontId="92" fillId="33" borderId="15" xfId="0" applyNumberFormat="1" applyFont="1" applyFill="1" applyBorder="1" applyAlignment="1" applyProtection="1">
      <alignment horizontal="center" vertical="center"/>
      <protection hidden="1"/>
    </xf>
    <xf numFmtId="0" fontId="122" fillId="33" borderId="70" xfId="0" applyFont="1" applyFill="1" applyBorder="1" applyAlignment="1">
      <alignment horizontal="center" vertical="center" wrapText="1"/>
    </xf>
    <xf numFmtId="0" fontId="122" fillId="33" borderId="64" xfId="0" applyFont="1" applyFill="1" applyBorder="1" applyAlignment="1">
      <alignment horizontal="center" vertical="center" wrapText="1"/>
    </xf>
    <xf numFmtId="0" fontId="122" fillId="33" borderId="88"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104" fillId="16" borderId="27" xfId="0" applyFont="1" applyFill="1" applyBorder="1" applyAlignment="1">
      <alignment horizontal="center" vertical="center"/>
    </xf>
    <xf numFmtId="0" fontId="104" fillId="16" borderId="56" xfId="0" applyFont="1" applyFill="1" applyBorder="1" applyAlignment="1">
      <alignment horizontal="center" vertical="center"/>
    </xf>
    <xf numFmtId="0" fontId="108" fillId="0" borderId="0" xfId="53" applyFont="1" applyAlignment="1" applyProtection="1">
      <alignment horizontal="center" vertical="center"/>
      <protection/>
    </xf>
    <xf numFmtId="0" fontId="118" fillId="4" borderId="19" xfId="0" applyFont="1" applyFill="1" applyBorder="1" applyAlignment="1">
      <alignment horizontal="center" vertical="center" wrapText="1"/>
    </xf>
    <xf numFmtId="0" fontId="118"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2" fillId="35" borderId="70" xfId="0" applyFont="1" applyFill="1" applyBorder="1" applyAlignment="1">
      <alignment horizontal="center"/>
    </xf>
    <xf numFmtId="0" fontId="122" fillId="35" borderId="64" xfId="0" applyFont="1" applyFill="1" applyBorder="1" applyAlignment="1">
      <alignment horizontal="center"/>
    </xf>
    <xf numFmtId="0" fontId="122" fillId="35" borderId="88" xfId="0" applyFont="1" applyFill="1" applyBorder="1" applyAlignment="1">
      <alignment horizontal="center"/>
    </xf>
    <xf numFmtId="0" fontId="92" fillId="17" borderId="49" xfId="0" applyFont="1" applyFill="1" applyBorder="1" applyAlignment="1">
      <alignment horizontal="center" vertical="center"/>
    </xf>
    <xf numFmtId="0" fontId="92" fillId="17" borderId="57" xfId="0" applyFont="1" applyFill="1" applyBorder="1" applyAlignment="1">
      <alignment horizontal="center" vertical="center"/>
    </xf>
    <xf numFmtId="0" fontId="92"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101" fillId="16" borderId="0" xfId="53" applyFont="1" applyFill="1" applyAlignment="1" applyProtection="1">
      <alignment horizontal="center" vertical="center" wrapText="1"/>
      <protection locked="0"/>
    </xf>
    <xf numFmtId="0" fontId="101" fillId="16" borderId="0" xfId="53" applyFont="1" applyFill="1" applyAlignment="1" applyProtection="1">
      <alignment horizontal="center" vertical="center"/>
      <protection locked="0"/>
    </xf>
    <xf numFmtId="0" fontId="92" fillId="13" borderId="60" xfId="0" applyFont="1" applyFill="1" applyBorder="1" applyAlignment="1">
      <alignment horizontal="center" vertical="center" wrapText="1"/>
    </xf>
    <xf numFmtId="0" fontId="92" fillId="13" borderId="29" xfId="0" applyFont="1" applyFill="1" applyBorder="1" applyAlignment="1">
      <alignment horizontal="center" vertical="center" wrapText="1"/>
    </xf>
    <xf numFmtId="0" fontId="92" fillId="7" borderId="35" xfId="0" applyFont="1" applyFill="1" applyBorder="1" applyAlignment="1">
      <alignment horizontal="center" vertical="center" wrapText="1"/>
    </xf>
    <xf numFmtId="0" fontId="92" fillId="7" borderId="46" xfId="0" applyFont="1" applyFill="1" applyBorder="1" applyAlignment="1">
      <alignment horizontal="center" vertical="center" wrapText="1"/>
    </xf>
    <xf numFmtId="0" fontId="92" fillId="16" borderId="49" xfId="0" applyFont="1" applyFill="1" applyBorder="1" applyAlignment="1">
      <alignment horizontal="center" vertical="center"/>
    </xf>
    <xf numFmtId="0" fontId="92" fillId="16" borderId="57" xfId="0" applyFont="1" applyFill="1" applyBorder="1" applyAlignment="1">
      <alignment horizontal="center" vertical="center"/>
    </xf>
    <xf numFmtId="0" fontId="92" fillId="16" borderId="28" xfId="0" applyFont="1" applyFill="1" applyBorder="1" applyAlignment="1">
      <alignment horizontal="center" vertical="center"/>
    </xf>
    <xf numFmtId="0" fontId="92" fillId="4" borderId="36" xfId="0" applyFont="1" applyFill="1" applyBorder="1" applyAlignment="1">
      <alignment horizontal="center" vertical="center" wrapText="1"/>
    </xf>
    <xf numFmtId="0" fontId="92" fillId="4" borderId="31" xfId="0" applyFont="1" applyFill="1" applyBorder="1" applyAlignment="1">
      <alignment horizontal="center" vertical="center" wrapText="1"/>
    </xf>
    <xf numFmtId="0" fontId="92" fillId="13" borderId="57" xfId="0" applyFont="1" applyFill="1" applyBorder="1" applyAlignment="1">
      <alignment horizontal="center" vertical="center" wrapText="1"/>
    </xf>
    <xf numFmtId="0" fontId="92" fillId="13" borderId="28" xfId="0" applyFont="1" applyFill="1" applyBorder="1" applyAlignment="1">
      <alignment horizontal="center" vertical="center" wrapText="1"/>
    </xf>
    <xf numFmtId="0" fontId="139" fillId="2" borderId="23" xfId="0" applyFont="1" applyFill="1" applyBorder="1" applyAlignment="1" applyProtection="1">
      <alignment horizontal="center" vertical="center"/>
      <protection locked="0"/>
    </xf>
    <xf numFmtId="0" fontId="139" fillId="2" borderId="33" xfId="0" applyFont="1" applyFill="1" applyBorder="1" applyAlignment="1" applyProtection="1">
      <alignment horizontal="center" vertical="center"/>
      <protection locked="0"/>
    </xf>
    <xf numFmtId="0" fontId="139" fillId="2" borderId="65" xfId="0" applyFont="1" applyFill="1" applyBorder="1" applyAlignment="1" applyProtection="1">
      <alignment horizontal="center" vertical="center"/>
      <protection locked="0"/>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4" fillId="33" borderId="64" xfId="53" applyFont="1" applyFill="1" applyBorder="1" applyAlignment="1" applyProtection="1">
      <alignment horizontal="center" vertical="center" wrapText="1"/>
      <protection/>
    </xf>
    <xf numFmtId="0" fontId="118" fillId="4" borderId="29" xfId="0" applyFont="1" applyFill="1" applyBorder="1" applyAlignment="1">
      <alignment horizontal="center" vertical="center" wrapText="1"/>
    </xf>
    <xf numFmtId="0" fontId="101" fillId="0" borderId="27" xfId="53" applyFont="1" applyBorder="1" applyAlignment="1" applyProtection="1">
      <alignment horizontal="center" vertical="center"/>
      <protection locked="0"/>
    </xf>
    <xf numFmtId="0" fontId="95"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4" fillId="0" borderId="74" xfId="0" applyFont="1" applyFill="1" applyBorder="1" applyAlignment="1">
      <alignment horizontal="right" vertical="center" wrapText="1"/>
    </xf>
    <xf numFmtId="0" fontId="104" fillId="0" borderId="58" xfId="0" applyFont="1" applyFill="1" applyBorder="1" applyAlignment="1">
      <alignment horizontal="right" vertical="center" wrapText="1"/>
    </xf>
    <xf numFmtId="0" fontId="121" fillId="0" borderId="54"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97" fillId="0" borderId="0" xfId="0" applyFont="1" applyBorder="1" applyAlignment="1">
      <alignment horizontal="center" vertical="center" wrapText="1"/>
    </xf>
    <xf numFmtId="0" fontId="92" fillId="36" borderId="0" xfId="0" applyFont="1" applyFill="1" applyBorder="1" applyAlignment="1">
      <alignment horizontal="center" vertical="center" wrapText="1"/>
    </xf>
    <xf numFmtId="0" fontId="92" fillId="36" borderId="44" xfId="0" applyFont="1" applyFill="1" applyBorder="1" applyAlignment="1">
      <alignment horizontal="center" vertical="center"/>
    </xf>
    <xf numFmtId="0" fontId="92" fillId="16" borderId="29" xfId="0" applyFont="1" applyFill="1" applyBorder="1" applyAlignment="1">
      <alignment horizontal="center" vertical="center" wrapText="1"/>
    </xf>
    <xf numFmtId="0" fontId="101" fillId="0" borderId="27" xfId="53" applyFont="1" applyBorder="1" applyAlignment="1" applyProtection="1">
      <alignment horizontal="center" vertical="center" wrapText="1"/>
      <protection locked="0"/>
    </xf>
    <xf numFmtId="0" fontId="118" fillId="4" borderId="30" xfId="0" applyFont="1" applyFill="1" applyBorder="1" applyAlignment="1">
      <alignment horizontal="center" vertical="center" wrapText="1"/>
    </xf>
    <xf numFmtId="0" fontId="92" fillId="36" borderId="86" xfId="0" applyFont="1" applyFill="1" applyBorder="1" applyAlignment="1">
      <alignment horizontal="center" vertical="center" wrapText="1"/>
    </xf>
    <xf numFmtId="0" fontId="92" fillId="36" borderId="45" xfId="0" applyFont="1" applyFill="1" applyBorder="1" applyAlignment="1">
      <alignment horizontal="center" vertical="center" wrapText="1"/>
    </xf>
    <xf numFmtId="0" fontId="95" fillId="4" borderId="43" xfId="0" applyFont="1" applyFill="1" applyBorder="1" applyAlignment="1">
      <alignment horizontal="center" wrapText="1"/>
    </xf>
    <xf numFmtId="0" fontId="95" fillId="4" borderId="26" xfId="0" applyFont="1" applyFill="1" applyBorder="1" applyAlignment="1">
      <alignment horizontal="center" wrapText="1"/>
    </xf>
    <xf numFmtId="0" fontId="109" fillId="2" borderId="31" xfId="0" applyFont="1" applyFill="1" applyBorder="1" applyAlignment="1">
      <alignment horizontal="center" vertical="center" wrapText="1"/>
    </xf>
    <xf numFmtId="0" fontId="92" fillId="32" borderId="35" xfId="0" applyFont="1" applyFill="1" applyBorder="1" applyAlignment="1">
      <alignment horizontal="center" vertical="center" wrapText="1"/>
    </xf>
    <xf numFmtId="0" fontId="92" fillId="32" borderId="46" xfId="0" applyFont="1" applyFill="1" applyBorder="1" applyAlignment="1">
      <alignment horizontal="center" vertical="center" wrapText="1"/>
    </xf>
    <xf numFmtId="0" fontId="128" fillId="4" borderId="77" xfId="0" applyFont="1" applyFill="1" applyBorder="1" applyAlignment="1">
      <alignment horizontal="center" vertical="center" wrapText="1"/>
    </xf>
    <xf numFmtId="0" fontId="128" fillId="4" borderId="41"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95" fillId="0" borderId="43" xfId="0" applyFont="1" applyFill="1" applyBorder="1" applyAlignment="1" applyProtection="1">
      <alignment horizontal="center" wrapText="1"/>
      <protection locked="0"/>
    </xf>
    <xf numFmtId="0" fontId="95" fillId="0" borderId="26" xfId="0" applyFont="1" applyFill="1" applyBorder="1" applyAlignment="1" applyProtection="1">
      <alignment horizontal="center" wrapText="1"/>
      <protection locked="0"/>
    </xf>
    <xf numFmtId="0" fontId="95" fillId="0" borderId="25" xfId="0" applyFont="1" applyFill="1" applyBorder="1" applyAlignment="1" applyProtection="1">
      <alignment horizontal="center" wrapText="1"/>
      <protection locked="0"/>
    </xf>
    <xf numFmtId="0" fontId="92" fillId="33" borderId="87" xfId="0" applyFont="1" applyFill="1" applyBorder="1" applyAlignment="1">
      <alignment horizontal="center" vertical="center" wrapText="1"/>
    </xf>
    <xf numFmtId="0" fontId="92" fillId="33" borderId="53" xfId="0" applyFont="1" applyFill="1" applyBorder="1" applyAlignment="1">
      <alignment horizontal="center" vertical="center" wrapText="1"/>
    </xf>
    <xf numFmtId="0" fontId="118" fillId="4" borderId="43" xfId="0" applyFont="1" applyFill="1" applyBorder="1" applyAlignment="1">
      <alignment horizontal="center" wrapText="1"/>
    </xf>
    <xf numFmtId="0" fontId="118" fillId="4" borderId="26" xfId="0" applyFont="1" applyFill="1" applyBorder="1" applyAlignment="1">
      <alignment horizontal="center" wrapText="1"/>
    </xf>
    <xf numFmtId="0" fontId="92" fillId="8" borderId="69" xfId="0" applyFont="1" applyFill="1" applyBorder="1" applyAlignment="1">
      <alignment horizontal="center" vertical="center" wrapText="1"/>
    </xf>
    <xf numFmtId="0" fontId="92" fillId="8" borderId="44" xfId="0" applyFont="1" applyFill="1" applyBorder="1" applyAlignment="1">
      <alignment horizontal="center" vertical="center"/>
    </xf>
    <xf numFmtId="0" fontId="92" fillId="8" borderId="60" xfId="0" applyFont="1" applyFill="1" applyBorder="1" applyAlignment="1">
      <alignment horizontal="center" vertical="center" wrapText="1"/>
    </xf>
    <xf numFmtId="0" fontId="92" fillId="8" borderId="29" xfId="0" applyFont="1" applyFill="1" applyBorder="1" applyAlignment="1">
      <alignment horizontal="center" vertical="center" wrapText="1"/>
    </xf>
    <xf numFmtId="0" fontId="92" fillId="32" borderId="36" xfId="0" applyFont="1" applyFill="1" applyBorder="1" applyAlignment="1">
      <alignment horizontal="center" vertical="center" wrapText="1"/>
    </xf>
    <xf numFmtId="0" fontId="92" fillId="32" borderId="31" xfId="0" applyFont="1" applyFill="1" applyBorder="1" applyAlignment="1">
      <alignment horizontal="center" vertical="center" wrapText="1"/>
    </xf>
    <xf numFmtId="0" fontId="92" fillId="32" borderId="25" xfId="0" applyFont="1" applyFill="1" applyBorder="1" applyAlignment="1">
      <alignment horizontal="center" vertical="center" wrapText="1"/>
    </xf>
    <xf numFmtId="0" fontId="92" fillId="32" borderId="3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57"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95" fillId="36" borderId="34" xfId="0" applyFont="1" applyFill="1" applyBorder="1" applyAlignment="1">
      <alignment horizontal="center" vertical="center" wrapText="1"/>
    </xf>
    <xf numFmtId="0" fontId="138" fillId="3" borderId="24" xfId="0" applyFont="1" applyFill="1" applyBorder="1" applyAlignment="1">
      <alignment horizontal="center" vertical="center" wrapText="1"/>
    </xf>
    <xf numFmtId="0" fontId="138" fillId="3" borderId="72" xfId="0" applyFont="1" applyFill="1" applyBorder="1" applyAlignment="1">
      <alignment horizontal="center" vertical="center" wrapText="1"/>
    </xf>
    <xf numFmtId="0" fontId="138" fillId="3" borderId="76" xfId="0" applyFont="1" applyFill="1" applyBorder="1" applyAlignment="1">
      <alignment horizontal="center" vertical="center" wrapText="1"/>
    </xf>
    <xf numFmtId="0" fontId="138" fillId="3" borderId="87" xfId="0" applyFont="1" applyFill="1" applyBorder="1" applyAlignment="1">
      <alignment horizontal="center" vertical="center" wrapText="1"/>
    </xf>
    <xf numFmtId="0" fontId="138" fillId="3" borderId="53" xfId="0" applyFont="1" applyFill="1" applyBorder="1" applyAlignment="1">
      <alignment horizontal="center" vertical="center" wrapText="1"/>
    </xf>
    <xf numFmtId="0" fontId="99" fillId="3" borderId="43" xfId="0" applyFont="1" applyFill="1" applyBorder="1" applyAlignment="1">
      <alignment horizontal="center" wrapText="1"/>
    </xf>
    <xf numFmtId="0" fontId="99"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2" fillId="33" borderId="23" xfId="0" applyNumberFormat="1" applyFont="1" applyFill="1" applyBorder="1" applyAlignment="1" applyProtection="1">
      <alignment horizontal="center" vertical="center"/>
      <protection hidden="1"/>
    </xf>
    <xf numFmtId="12" fontId="92" fillId="33" borderId="65" xfId="0" applyNumberFormat="1" applyFont="1" applyFill="1" applyBorder="1" applyAlignment="1" applyProtection="1">
      <alignment horizontal="center" vertical="center"/>
      <protection hidden="1"/>
    </xf>
    <xf numFmtId="12" fontId="92" fillId="33" borderId="61" xfId="0" applyNumberFormat="1" applyFont="1" applyFill="1" applyBorder="1" applyAlignment="1" applyProtection="1">
      <alignment horizontal="center" vertical="center"/>
      <protection hidden="1"/>
    </xf>
    <xf numFmtId="12" fontId="92" fillId="33" borderId="89" xfId="0" applyNumberFormat="1" applyFont="1" applyFill="1" applyBorder="1" applyAlignment="1" applyProtection="1">
      <alignment horizontal="center" vertical="center"/>
      <protection hidden="1"/>
    </xf>
    <xf numFmtId="0" fontId="95" fillId="12" borderId="54"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55" xfId="0" applyFont="1" applyFill="1" applyBorder="1" applyAlignment="1">
      <alignment horizontal="center" vertical="center" wrapText="1"/>
    </xf>
    <xf numFmtId="0" fontId="92" fillId="13" borderId="70" xfId="0" applyFont="1" applyFill="1" applyBorder="1" applyAlignment="1">
      <alignment horizontal="center" vertical="center" wrapText="1"/>
    </xf>
    <xf numFmtId="0" fontId="92" fillId="13" borderId="64" xfId="0" applyFont="1" applyFill="1" applyBorder="1" applyAlignment="1">
      <alignment horizontal="center" vertical="center"/>
    </xf>
    <xf numFmtId="0" fontId="92"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2" fillId="0" borderId="46" xfId="0" applyNumberFormat="1" applyFont="1" applyBorder="1" applyAlignment="1" applyProtection="1">
      <alignment horizontal="center" vertical="center"/>
      <protection locked="0"/>
    </xf>
    <xf numFmtId="2" fontId="92" fillId="0" borderId="28" xfId="0" applyNumberFormat="1" applyFont="1" applyBorder="1" applyAlignment="1" applyProtection="1">
      <alignment horizontal="center" vertical="center"/>
      <protection locked="0"/>
    </xf>
    <xf numFmtId="2" fontId="92" fillId="0" borderId="23" xfId="0" applyNumberFormat="1" applyFont="1" applyBorder="1" applyAlignment="1" applyProtection="1">
      <alignment horizontal="center" vertical="center"/>
      <protection locked="0"/>
    </xf>
    <xf numFmtId="2" fontId="92" fillId="0" borderId="65" xfId="0" applyNumberFormat="1" applyFont="1" applyBorder="1" applyAlignment="1" applyProtection="1">
      <alignment horizontal="center" vertical="center"/>
      <protection locked="0"/>
    </xf>
    <xf numFmtId="0" fontId="128" fillId="4" borderId="16" xfId="0" applyFont="1" applyFill="1" applyBorder="1" applyAlignment="1">
      <alignment horizontal="center" vertical="center" wrapText="1"/>
    </xf>
    <xf numFmtId="0" fontId="128" fillId="4" borderId="72" xfId="0" applyFont="1" applyFill="1" applyBorder="1" applyAlignment="1">
      <alignment horizontal="center" vertical="center" wrapText="1"/>
    </xf>
    <xf numFmtId="0" fontId="128"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5" fillId="7" borderId="20" xfId="0" applyFont="1" applyFill="1" applyBorder="1" applyAlignment="1">
      <alignment horizontal="center" vertical="center" wrapText="1"/>
    </xf>
    <xf numFmtId="0" fontId="95" fillId="7" borderId="10" xfId="0" applyFont="1" applyFill="1" applyBorder="1" applyAlignment="1">
      <alignment horizontal="center" vertical="center" wrapText="1"/>
    </xf>
    <xf numFmtId="0" fontId="95" fillId="7" borderId="60" xfId="0" applyFont="1" applyFill="1" applyBorder="1" applyAlignment="1">
      <alignment horizontal="center" vertical="center" wrapText="1"/>
    </xf>
    <xf numFmtId="0" fontId="95"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9" fillId="2" borderId="61" xfId="0" applyFont="1" applyFill="1" applyBorder="1" applyAlignment="1" applyProtection="1">
      <alignment horizontal="center" vertical="center"/>
      <protection locked="0"/>
    </xf>
    <xf numFmtId="0" fontId="139" fillId="2" borderId="34" xfId="0" applyFont="1" applyFill="1" applyBorder="1" applyAlignment="1" applyProtection="1">
      <alignment horizontal="center" vertical="center"/>
      <protection locked="0"/>
    </xf>
    <xf numFmtId="0" fontId="139"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6" fillId="2" borderId="23" xfId="0" applyFont="1" applyFill="1" applyBorder="1" applyAlignment="1">
      <alignment horizontal="center" vertical="center"/>
    </xf>
    <xf numFmtId="0" fontId="136" fillId="2" borderId="33" xfId="0" applyFont="1" applyFill="1" applyBorder="1" applyAlignment="1">
      <alignment horizontal="center" vertical="center"/>
    </xf>
    <xf numFmtId="0" fontId="136" fillId="2" borderId="65"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0" fillId="7" borderId="43" xfId="0" applyFont="1" applyFill="1" applyBorder="1" applyAlignment="1">
      <alignment horizontal="center" wrapText="1"/>
    </xf>
    <xf numFmtId="0" fontId="100" fillId="7" borderId="26" xfId="0" applyFont="1" applyFill="1" applyBorder="1" applyAlignment="1">
      <alignment horizontal="center" wrapText="1"/>
    </xf>
    <xf numFmtId="0" fontId="109" fillId="2" borderId="30" xfId="0" applyFont="1" applyFill="1" applyBorder="1" applyAlignment="1">
      <alignment horizontal="center" vertical="center" wrapText="1"/>
    </xf>
    <xf numFmtId="0" fontId="85" fillId="2" borderId="24"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109" fillId="2" borderId="43" xfId="0" applyFont="1" applyFill="1" applyBorder="1" applyAlignment="1">
      <alignment horizontal="center" wrapText="1"/>
    </xf>
    <xf numFmtId="0" fontId="109" fillId="2" borderId="26" xfId="0" applyFont="1" applyFill="1" applyBorder="1" applyAlignment="1">
      <alignment horizontal="center" wrapText="1"/>
    </xf>
    <xf numFmtId="0" fontId="109" fillId="2" borderId="67" xfId="0" applyFont="1" applyFill="1" applyBorder="1" applyAlignment="1">
      <alignment horizontal="center" wrapText="1"/>
    </xf>
    <xf numFmtId="0" fontId="109" fillId="2" borderId="40" xfId="0" applyFont="1" applyFill="1" applyBorder="1" applyAlignment="1">
      <alignment horizontal="center" wrapText="1"/>
    </xf>
    <xf numFmtId="0" fontId="129" fillId="7" borderId="87" xfId="0" applyFont="1" applyFill="1" applyBorder="1" applyAlignment="1">
      <alignment horizontal="center" vertical="center" wrapText="1"/>
    </xf>
    <xf numFmtId="0" fontId="129" fillId="7" borderId="53" xfId="0" applyFont="1" applyFill="1" applyBorder="1" applyAlignment="1">
      <alignment horizontal="center" vertical="center" wrapText="1"/>
    </xf>
    <xf numFmtId="0" fontId="85" fillId="2" borderId="87"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95" fillId="33" borderId="43" xfId="0" applyFont="1" applyFill="1" applyBorder="1" applyAlignment="1">
      <alignment horizontal="center" wrapText="1"/>
    </xf>
    <xf numFmtId="0" fontId="95" fillId="33" borderId="26" xfId="0" applyFont="1" applyFill="1" applyBorder="1" applyAlignment="1">
      <alignment horizontal="center" wrapText="1"/>
    </xf>
    <xf numFmtId="0" fontId="129" fillId="7" borderId="24" xfId="0" applyFont="1" applyFill="1" applyBorder="1" applyAlignment="1">
      <alignment horizontal="center" vertical="center" wrapText="1"/>
    </xf>
    <xf numFmtId="0" fontId="129" fillId="7" borderId="72" xfId="0" applyFont="1" applyFill="1" applyBorder="1" applyAlignment="1">
      <alignment horizontal="center" vertical="center" wrapText="1"/>
    </xf>
    <xf numFmtId="0" fontId="129"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7" fillId="4" borderId="20" xfId="0" applyFont="1" applyFill="1" applyBorder="1" applyAlignment="1" applyProtection="1">
      <alignment horizontal="center" vertical="center"/>
      <protection locked="0"/>
    </xf>
    <xf numFmtId="0" fontId="137"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101" fillId="16" borderId="0" xfId="53" applyFont="1" applyFill="1" applyAlignment="1" applyProtection="1">
      <alignment horizontal="center" vertical="center" wrapText="1"/>
      <protection/>
    </xf>
    <xf numFmtId="0" fontId="101"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0" fontId="95" fillId="11" borderId="24" xfId="0" applyFont="1" applyFill="1" applyBorder="1" applyAlignment="1" applyProtection="1">
      <alignment horizontal="center" vertical="center" wrapText="1"/>
      <protection hidden="1"/>
    </xf>
    <xf numFmtId="0" fontId="95" fillId="11" borderId="76"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5" fillId="10" borderId="11" xfId="0" applyFont="1" applyFill="1" applyBorder="1" applyAlignment="1" applyProtection="1">
      <alignment horizontal="center" vertical="center" wrapText="1"/>
      <protection hidden="1"/>
    </xf>
    <xf numFmtId="0" fontId="95" fillId="10" borderId="24" xfId="0" applyFont="1" applyFill="1" applyBorder="1" applyAlignment="1" applyProtection="1">
      <alignment horizontal="center" vertical="center" wrapText="1"/>
      <protection hidden="1"/>
    </xf>
    <xf numFmtId="0" fontId="95"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2" fillId="33" borderId="84" xfId="0" applyFont="1" applyFill="1" applyBorder="1" applyAlignment="1" applyProtection="1">
      <alignment horizontal="center" vertical="center" wrapText="1"/>
      <protection hidden="1"/>
    </xf>
    <xf numFmtId="0" fontId="122" fillId="33" borderId="27" xfId="0" applyFont="1" applyFill="1" applyBorder="1" applyAlignment="1" applyProtection="1">
      <alignment horizontal="center" vertical="center" wrapText="1"/>
      <protection hidden="1"/>
    </xf>
    <xf numFmtId="0" fontId="122" fillId="33" borderId="56" xfId="0" applyFont="1" applyFill="1" applyBorder="1" applyAlignment="1" applyProtection="1">
      <alignment horizontal="center" vertical="center" wrapText="1"/>
      <protection hidden="1"/>
    </xf>
    <xf numFmtId="0" fontId="122" fillId="33" borderId="54" xfId="0" applyFont="1" applyFill="1" applyBorder="1" applyAlignment="1" applyProtection="1">
      <alignment horizontal="center" vertical="center" wrapText="1"/>
      <protection hidden="1"/>
    </xf>
    <xf numFmtId="0" fontId="122" fillId="33" borderId="22" xfId="0" applyFont="1" applyFill="1" applyBorder="1" applyAlignment="1" applyProtection="1">
      <alignment horizontal="center" vertical="center" wrapText="1"/>
      <protection hidden="1"/>
    </xf>
    <xf numFmtId="0" fontId="122"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22"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5" fillId="16" borderId="84" xfId="0" applyFont="1" applyFill="1" applyBorder="1" applyAlignment="1" applyProtection="1">
      <alignment horizontal="center" wrapText="1"/>
      <protection hidden="1"/>
    </xf>
    <xf numFmtId="0" fontId="95" fillId="16" borderId="79" xfId="0" applyFont="1" applyFill="1" applyBorder="1" applyAlignment="1" applyProtection="1">
      <alignment horizontal="center" wrapText="1"/>
      <protection hidden="1"/>
    </xf>
    <xf numFmtId="0" fontId="95" fillId="16" borderId="54" xfId="0" applyFont="1" applyFill="1" applyBorder="1" applyAlignment="1" applyProtection="1">
      <alignment horizontal="center" wrapText="1"/>
      <protection hidden="1"/>
    </xf>
    <xf numFmtId="0" fontId="95"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5" fillId="11" borderId="11" xfId="0" applyFont="1" applyFill="1" applyBorder="1" applyAlignment="1" applyProtection="1">
      <alignment horizontal="center" vertical="center" wrapText="1"/>
      <protection hidden="1"/>
    </xf>
    <xf numFmtId="0" fontId="95" fillId="17" borderId="84" xfId="0" applyFont="1" applyFill="1" applyBorder="1" applyAlignment="1" applyProtection="1">
      <alignment horizontal="center" wrapText="1"/>
      <protection hidden="1"/>
    </xf>
    <xf numFmtId="0" fontId="95" fillId="17" borderId="79" xfId="0" applyFont="1" applyFill="1" applyBorder="1" applyAlignment="1" applyProtection="1">
      <alignment horizontal="center" wrapText="1"/>
      <protection hidden="1"/>
    </xf>
    <xf numFmtId="0" fontId="95" fillId="17" borderId="54" xfId="0" applyFont="1" applyFill="1" applyBorder="1" applyAlignment="1" applyProtection="1">
      <alignment horizontal="center" wrapText="1"/>
      <protection hidden="1"/>
    </xf>
    <xf numFmtId="0" fontId="95" fillId="17" borderId="53" xfId="0" applyFont="1" applyFill="1" applyBorder="1" applyAlignment="1" applyProtection="1">
      <alignment horizontal="center" wrapText="1"/>
      <protection hidden="1"/>
    </xf>
    <xf numFmtId="0" fontId="108" fillId="13" borderId="70" xfId="53" applyFont="1" applyFill="1" applyBorder="1" applyAlignment="1" applyProtection="1">
      <alignment horizontal="center" vertical="center" wrapText="1"/>
      <protection hidden="1"/>
    </xf>
    <xf numFmtId="0" fontId="108" fillId="13" borderId="64" xfId="53" applyFont="1" applyFill="1" applyBorder="1" applyAlignment="1" applyProtection="1">
      <alignment horizontal="center" vertical="center" wrapText="1"/>
      <protection hidden="1"/>
    </xf>
    <xf numFmtId="0" fontId="108" fillId="13" borderId="48" xfId="53" applyFont="1" applyFill="1" applyBorder="1" applyAlignment="1" applyProtection="1">
      <alignment horizontal="center" vertical="center" wrapText="1"/>
      <protection hidden="1"/>
    </xf>
    <xf numFmtId="0" fontId="92" fillId="0" borderId="70" xfId="0" applyFont="1" applyBorder="1" applyAlignment="1" applyProtection="1">
      <alignment horizontal="center" wrapText="1"/>
      <protection hidden="1"/>
    </xf>
    <xf numFmtId="0" fontId="92" fillId="0" borderId="88" xfId="0" applyFont="1" applyBorder="1" applyAlignment="1" applyProtection="1">
      <alignment horizontal="center" wrapText="1"/>
      <protection hidden="1"/>
    </xf>
    <xf numFmtId="0" fontId="92" fillId="4" borderId="69" xfId="0" applyFont="1" applyFill="1" applyBorder="1" applyAlignment="1" applyProtection="1">
      <alignment horizontal="center" wrapText="1"/>
      <protection hidden="1"/>
    </xf>
    <xf numFmtId="0" fontId="92" fillId="4" borderId="44" xfId="0" applyFont="1" applyFill="1" applyBorder="1" applyAlignment="1" applyProtection="1">
      <alignment horizontal="center" wrapText="1"/>
      <protection hidden="1"/>
    </xf>
    <xf numFmtId="0" fontId="92" fillId="3" borderId="69" xfId="0" applyFont="1" applyFill="1" applyBorder="1" applyAlignment="1" applyProtection="1">
      <alignment horizontal="center" wrapText="1"/>
      <protection hidden="1"/>
    </xf>
    <xf numFmtId="0" fontId="92" fillId="3" borderId="44" xfId="0" applyFont="1" applyFill="1" applyBorder="1" applyAlignment="1" applyProtection="1">
      <alignment horizontal="center" wrapText="1"/>
      <protection hidden="1"/>
    </xf>
    <xf numFmtId="0" fontId="92" fillId="33" borderId="69" xfId="0" applyFont="1" applyFill="1" applyBorder="1" applyAlignment="1" applyProtection="1">
      <alignment horizontal="center" wrapText="1"/>
      <protection hidden="1"/>
    </xf>
    <xf numFmtId="0" fontId="92" fillId="33" borderId="44" xfId="0" applyFont="1" applyFill="1" applyBorder="1" applyAlignment="1" applyProtection="1">
      <alignment horizontal="center" wrapText="1"/>
      <protection hidden="1"/>
    </xf>
    <xf numFmtId="0" fontId="92" fillId="7" borderId="69" xfId="0" applyFont="1" applyFill="1" applyBorder="1" applyAlignment="1" applyProtection="1">
      <alignment horizontal="center" wrapText="1"/>
      <protection hidden="1"/>
    </xf>
    <xf numFmtId="0" fontId="92" fillId="7" borderId="44" xfId="0" applyFont="1" applyFill="1" applyBorder="1" applyAlignment="1" applyProtection="1">
      <alignment horizontal="center" wrapText="1"/>
      <protection hidden="1"/>
    </xf>
    <xf numFmtId="0" fontId="92" fillId="2" borderId="69" xfId="0" applyFont="1" applyFill="1" applyBorder="1" applyAlignment="1" applyProtection="1">
      <alignment horizontal="center" wrapText="1"/>
      <protection hidden="1"/>
    </xf>
    <xf numFmtId="0" fontId="92" fillId="2" borderId="44" xfId="0" applyFont="1" applyFill="1" applyBorder="1" applyAlignment="1" applyProtection="1">
      <alignment horizontal="center" wrapText="1"/>
      <protection hidden="1"/>
    </xf>
    <xf numFmtId="0" fontId="92" fillId="0" borderId="37" xfId="0" applyFont="1" applyBorder="1" applyAlignment="1">
      <alignment horizontal="center" wrapText="1"/>
    </xf>
    <xf numFmtId="0" fontId="92" fillId="0" borderId="39" xfId="0" applyFont="1" applyBorder="1" applyAlignment="1">
      <alignment horizontal="center" wrapText="1"/>
    </xf>
    <xf numFmtId="0" fontId="140" fillId="0" borderId="84" xfId="53" applyFont="1" applyBorder="1" applyAlignment="1" applyProtection="1">
      <alignment horizontal="center" vertical="center" wrapText="1"/>
      <protection/>
    </xf>
    <xf numFmtId="0" fontId="140"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8" fillId="0" borderId="64" xfId="53" applyFont="1" applyBorder="1" applyAlignment="1" applyProtection="1">
      <alignment horizontal="center" wrapText="1"/>
      <protection locked="0"/>
    </xf>
    <xf numFmtId="0" fontId="0" fillId="0" borderId="13" xfId="0" applyBorder="1" applyAlignment="1">
      <alignment horizontal="center" vertical="center"/>
    </xf>
    <xf numFmtId="0" fontId="92" fillId="0" borderId="35" xfId="0" applyFont="1" applyBorder="1" applyAlignment="1">
      <alignment horizontal="center" vertical="center" wrapText="1"/>
    </xf>
    <xf numFmtId="0" fontId="92" fillId="0" borderId="83" xfId="0" applyFont="1" applyBorder="1" applyAlignment="1">
      <alignment horizontal="center" vertical="center" wrapText="1"/>
    </xf>
    <xf numFmtId="0" fontId="92" fillId="11" borderId="41" xfId="0" applyFont="1" applyFill="1" applyBorder="1" applyAlignment="1">
      <alignment horizontal="center" vertical="center" wrapText="1"/>
    </xf>
    <xf numFmtId="0" fontId="92" fillId="32" borderId="26"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32" borderId="40" xfId="0" applyFont="1" applyFill="1" applyBorder="1" applyAlignment="1">
      <alignment horizontal="center" vertical="center" wrapText="1"/>
    </xf>
    <xf numFmtId="0" fontId="95" fillId="36" borderId="21" xfId="0" applyFont="1" applyFill="1" applyBorder="1" applyAlignment="1">
      <alignment horizontal="center" vertical="center" wrapText="1"/>
    </xf>
    <xf numFmtId="0" fontId="95" fillId="36" borderId="14" xfId="0" applyFont="1" applyFill="1" applyBorder="1" applyAlignment="1">
      <alignment horizontal="center" vertical="center" wrapText="1"/>
    </xf>
    <xf numFmtId="0" fontId="92" fillId="32" borderId="99"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41" xfId="0" applyFont="1" applyFill="1" applyBorder="1" applyAlignment="1">
      <alignment horizontal="center" vertical="center" wrapText="1"/>
    </xf>
    <xf numFmtId="0" fontId="92" fillId="16" borderId="41" xfId="0" applyFont="1" applyFill="1" applyBorder="1" applyAlignment="1">
      <alignment horizontal="center" vertical="center" wrapText="1"/>
    </xf>
    <xf numFmtId="0" fontId="92" fillId="13" borderId="41"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122" fillId="33" borderId="64" xfId="0" applyFont="1" applyFill="1" applyBorder="1" applyAlignment="1">
      <alignment horizontal="center" vertical="center"/>
    </xf>
    <xf numFmtId="0" fontId="122" fillId="33" borderId="88" xfId="0" applyFont="1" applyFill="1" applyBorder="1" applyAlignment="1">
      <alignment horizontal="center" vertical="center"/>
    </xf>
    <xf numFmtId="0" fontId="97"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5" fillId="35" borderId="70" xfId="0" applyFont="1" applyFill="1" applyBorder="1" applyAlignment="1">
      <alignment horizontal="center"/>
    </xf>
    <xf numFmtId="0" fontId="95" fillId="35" borderId="64" xfId="0" applyFont="1" applyFill="1" applyBorder="1" applyAlignment="1">
      <alignment horizontal="center"/>
    </xf>
    <xf numFmtId="0" fontId="95" fillId="35" borderId="88" xfId="0" applyFont="1" applyFill="1" applyBorder="1" applyAlignment="1">
      <alignment horizontal="center"/>
    </xf>
    <xf numFmtId="0" fontId="95" fillId="4" borderId="19" xfId="0" applyFont="1" applyFill="1" applyBorder="1" applyAlignment="1">
      <alignment horizontal="center" wrapText="1"/>
    </xf>
    <xf numFmtId="0" fontId="95" fillId="4" borderId="20" xfId="0" applyFont="1" applyFill="1" applyBorder="1" applyAlignment="1">
      <alignment horizontal="center" wrapText="1"/>
    </xf>
    <xf numFmtId="0" fontId="95" fillId="4" borderId="11" xfId="0" applyFont="1" applyFill="1" applyBorder="1" applyAlignment="1">
      <alignment horizontal="center" wrapText="1"/>
    </xf>
    <xf numFmtId="0" fontId="95" fillId="4" borderId="10" xfId="0" applyFont="1" applyFill="1" applyBorder="1" applyAlignment="1">
      <alignment horizontal="center" wrapText="1"/>
    </xf>
    <xf numFmtId="0" fontId="95" fillId="3"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1" xfId="0" applyFont="1" applyFill="1" applyBorder="1" applyAlignment="1">
      <alignment horizontal="center" wrapText="1"/>
    </xf>
    <xf numFmtId="0" fontId="95" fillId="33" borderId="10" xfId="0" applyFont="1" applyFill="1" applyBorder="1" applyAlignment="1">
      <alignment horizontal="center" wrapText="1"/>
    </xf>
    <xf numFmtId="0" fontId="95" fillId="7" borderId="11" xfId="0" applyFont="1" applyFill="1" applyBorder="1" applyAlignment="1">
      <alignment horizontal="center" wrapText="1"/>
    </xf>
    <xf numFmtId="0" fontId="95" fillId="7" borderId="10" xfId="0" applyFont="1" applyFill="1" applyBorder="1" applyAlignment="1">
      <alignment horizontal="center" wrapText="1"/>
    </xf>
    <xf numFmtId="0" fontId="96" fillId="2" borderId="11" xfId="0" applyFont="1" applyFill="1" applyBorder="1" applyAlignment="1">
      <alignment horizontal="center" wrapText="1"/>
    </xf>
    <xf numFmtId="0" fontId="96" fillId="2" borderId="10" xfId="0" applyFont="1" applyFill="1" applyBorder="1" applyAlignment="1">
      <alignment horizontal="center" wrapText="1"/>
    </xf>
    <xf numFmtId="0" fontId="95" fillId="2" borderId="12" xfId="0" applyFont="1" applyFill="1" applyBorder="1" applyAlignment="1">
      <alignment horizontal="center" wrapText="1"/>
    </xf>
    <xf numFmtId="0" fontId="95" fillId="2" borderId="13" xfId="0" applyFont="1" applyFill="1" applyBorder="1" applyAlignment="1">
      <alignment horizontal="center" wrapText="1"/>
    </xf>
    <xf numFmtId="0" fontId="92" fillId="17" borderId="84" xfId="0" applyFont="1" applyFill="1" applyBorder="1" applyAlignment="1">
      <alignment horizontal="center" vertical="center"/>
    </xf>
    <xf numFmtId="0" fontId="92" fillId="17" borderId="27" xfId="0" applyFont="1" applyFill="1" applyBorder="1" applyAlignment="1">
      <alignment horizontal="center" vertical="center"/>
    </xf>
    <xf numFmtId="0" fontId="92" fillId="17" borderId="56" xfId="0" applyFont="1" applyFill="1" applyBorder="1" applyAlignment="1">
      <alignment horizontal="center" vertical="center"/>
    </xf>
    <xf numFmtId="0" fontId="92" fillId="16" borderId="84" xfId="0" applyFont="1" applyFill="1" applyBorder="1" applyAlignment="1">
      <alignment horizontal="center" vertical="center"/>
    </xf>
    <xf numFmtId="0" fontId="92" fillId="16" borderId="56" xfId="0" applyFont="1" applyFill="1" applyBorder="1" applyAlignment="1">
      <alignment horizontal="center" vertical="center"/>
    </xf>
    <xf numFmtId="0" fontId="92" fillId="8" borderId="84"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36" borderId="84" xfId="0" applyFont="1" applyFill="1" applyBorder="1" applyAlignment="1">
      <alignment horizontal="center" vertical="center" wrapText="1"/>
    </xf>
    <xf numFmtId="0" fontId="92" fillId="36" borderId="27" xfId="0" applyFont="1" applyFill="1" applyBorder="1" applyAlignment="1">
      <alignment horizontal="center" vertical="center"/>
    </xf>
    <xf numFmtId="0" fontId="95"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92" fillId="12" borderId="84" xfId="0" applyFont="1" applyFill="1" applyBorder="1" applyAlignment="1">
      <alignment horizontal="center" vertical="center"/>
    </xf>
    <xf numFmtId="0" fontId="92" fillId="12" borderId="27" xfId="0" applyFont="1" applyFill="1" applyBorder="1" applyAlignment="1">
      <alignment horizontal="center" vertical="center"/>
    </xf>
    <xf numFmtId="0" fontId="92" fillId="12" borderId="56" xfId="0" applyFont="1" applyFill="1" applyBorder="1" applyAlignment="1">
      <alignment horizontal="center" vertical="center"/>
    </xf>
    <xf numFmtId="0" fontId="101" fillId="0" borderId="0" xfId="53" applyFont="1" applyAlignment="1" applyProtection="1">
      <alignment horizontal="center"/>
      <protection/>
    </xf>
    <xf numFmtId="0" fontId="108" fillId="0" borderId="64" xfId="53" applyFont="1" applyFill="1" applyBorder="1" applyAlignment="1" applyProtection="1">
      <alignment horizontal="center" vertical="center"/>
      <protection locked="0"/>
    </xf>
    <xf numFmtId="0" fontId="108" fillId="0" borderId="64" xfId="53" applyFont="1" applyBorder="1" applyAlignment="1" applyProtection="1">
      <alignment horizontal="center" vertical="center" wrapText="1"/>
      <protection/>
    </xf>
    <xf numFmtId="0" fontId="0" fillId="0" borderId="10" xfId="0" applyFont="1" applyBorder="1" applyAlignment="1">
      <alignment horizontal="center" vertical="center"/>
    </xf>
    <xf numFmtId="0" fontId="92"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Border="1" applyAlignment="1">
      <alignment horizontal="center" vertical="center"/>
    </xf>
    <xf numFmtId="0" fontId="92" fillId="5" borderId="23"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33" xfId="0" applyFont="1" applyFill="1" applyBorder="1" applyAlignment="1">
      <alignment horizontal="center" vertical="center" wrapText="1"/>
    </xf>
    <xf numFmtId="0" fontId="92" fillId="11" borderId="65"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95" fillId="16" borderId="27" xfId="0" applyFont="1" applyFill="1" applyBorder="1" applyAlignment="1">
      <alignment horizontal="center" vertical="center"/>
    </xf>
    <xf numFmtId="0" fontId="95" fillId="16" borderId="56" xfId="0" applyFont="1" applyFill="1" applyBorder="1" applyAlignment="1">
      <alignment horizontal="center" vertical="center"/>
    </xf>
    <xf numFmtId="0" fontId="95" fillId="16" borderId="54" xfId="0" applyFont="1" applyFill="1" applyBorder="1" applyAlignment="1">
      <alignment horizontal="center" vertical="center"/>
    </xf>
    <xf numFmtId="0" fontId="95" fillId="16" borderId="22" xfId="0" applyFont="1" applyFill="1" applyBorder="1" applyAlignment="1">
      <alignment horizontal="center" vertical="center"/>
    </xf>
    <xf numFmtId="0" fontId="95" fillId="16" borderId="55" xfId="0" applyFont="1" applyFill="1" applyBorder="1" applyAlignment="1">
      <alignment horizontal="center" vertical="center"/>
    </xf>
    <xf numFmtId="0" fontId="127" fillId="3" borderId="23" xfId="0" applyFont="1" applyFill="1" applyBorder="1" applyAlignment="1">
      <alignment horizontal="center" vertical="center" wrapText="1"/>
    </xf>
    <xf numFmtId="0" fontId="127" fillId="3" borderId="33" xfId="0" applyFont="1" applyFill="1" applyBorder="1" applyAlignment="1">
      <alignment horizontal="center" vertical="center" wrapText="1"/>
    </xf>
    <xf numFmtId="0" fontId="127" fillId="3" borderId="47" xfId="0" applyFont="1" applyFill="1" applyBorder="1" applyAlignment="1">
      <alignment horizontal="center" vertical="center" wrapText="1"/>
    </xf>
    <xf numFmtId="0" fontId="127" fillId="44" borderId="23" xfId="0" applyFont="1" applyFill="1" applyBorder="1" applyAlignment="1">
      <alignment horizontal="center" vertical="center" wrapText="1"/>
    </xf>
    <xf numFmtId="0" fontId="127" fillId="44" borderId="33" xfId="0" applyFont="1" applyFill="1" applyBorder="1" applyAlignment="1">
      <alignment horizontal="center" vertical="center" wrapText="1"/>
    </xf>
    <xf numFmtId="0" fontId="127" fillId="44" borderId="47" xfId="0" applyFont="1" applyFill="1" applyBorder="1" applyAlignment="1">
      <alignment horizontal="center" vertical="center" wrapText="1"/>
    </xf>
    <xf numFmtId="0" fontId="92" fillId="7" borderId="20" xfId="0" applyFont="1" applyFill="1" applyBorder="1" applyAlignment="1">
      <alignment horizontal="right" vertical="center" wrapText="1"/>
    </xf>
    <xf numFmtId="0" fontId="92" fillId="7" borderId="10" xfId="0" applyFont="1" applyFill="1" applyBorder="1" applyAlignment="1">
      <alignment horizontal="right" vertical="center" wrapText="1"/>
    </xf>
    <xf numFmtId="0" fontId="85"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92" fillId="13" borderId="19" xfId="0" applyFont="1" applyFill="1" applyBorder="1" applyAlignment="1">
      <alignment horizontal="center" vertical="center" wrapText="1"/>
    </xf>
    <xf numFmtId="0" fontId="92" fillId="13" borderId="11" xfId="0" applyFont="1" applyFill="1" applyBorder="1" applyAlignment="1">
      <alignment horizontal="center" vertical="center" wrapText="1"/>
    </xf>
    <xf numFmtId="0" fontId="92" fillId="13" borderId="12" xfId="0" applyFont="1" applyFill="1" applyBorder="1" applyAlignment="1">
      <alignment horizontal="center" vertical="center" wrapText="1"/>
    </xf>
    <xf numFmtId="0" fontId="92" fillId="13" borderId="21" xfId="0" applyFont="1" applyFill="1" applyBorder="1" applyAlignment="1">
      <alignment horizontal="center" vertical="center" wrapText="1"/>
    </xf>
    <xf numFmtId="0" fontId="92" fillId="13" borderId="14"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108" fillId="0" borderId="84" xfId="53" applyFont="1" applyFill="1" applyBorder="1" applyAlignment="1" applyProtection="1">
      <alignment horizontal="center" vertical="center"/>
      <protection locked="0"/>
    </xf>
    <xf numFmtId="0" fontId="108" fillId="0" borderId="27" xfId="53" applyFont="1" applyFill="1" applyBorder="1" applyAlignment="1" applyProtection="1">
      <alignment horizontal="center" vertical="center"/>
      <protection locked="0"/>
    </xf>
    <xf numFmtId="0" fontId="95"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2" fillId="7" borderId="29" xfId="0" applyFont="1" applyFill="1" applyBorder="1" applyAlignment="1">
      <alignment horizontal="right" vertical="center" wrapText="1"/>
    </xf>
    <xf numFmtId="0" fontId="92" fillId="7" borderId="30" xfId="0" applyFont="1" applyFill="1" applyBorder="1" applyAlignment="1">
      <alignment horizontal="right" vertical="center" wrapText="1"/>
    </xf>
    <xf numFmtId="0" fontId="92" fillId="7" borderId="21" xfId="0" applyFont="1" applyFill="1" applyBorder="1" applyAlignment="1">
      <alignment horizontal="right" vertical="center" wrapText="1"/>
    </xf>
    <xf numFmtId="0" fontId="92"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92" fillId="13" borderId="16" xfId="0" applyFont="1" applyFill="1" applyBorder="1" applyAlignment="1">
      <alignment horizontal="center" vertical="center" wrapText="1"/>
    </xf>
    <xf numFmtId="0" fontId="92" fillId="13" borderId="72" xfId="0" applyFont="1" applyFill="1" applyBorder="1" applyAlignment="1">
      <alignment horizontal="center" vertical="center" wrapText="1"/>
    </xf>
    <xf numFmtId="0" fontId="92" fillId="13" borderId="73" xfId="0" applyFont="1" applyFill="1" applyBorder="1" applyAlignment="1">
      <alignment horizontal="center"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95" fillId="12" borderId="70" xfId="0" applyFont="1" applyFill="1" applyBorder="1" applyAlignment="1">
      <alignment horizontal="center" vertical="top" wrapText="1"/>
    </xf>
    <xf numFmtId="0" fontId="95" fillId="12" borderId="64" xfId="0" applyFont="1" applyFill="1" applyBorder="1" applyAlignment="1">
      <alignment horizontal="center" vertical="top" wrapText="1"/>
    </xf>
    <xf numFmtId="0" fontId="95" fillId="12" borderId="88" xfId="0" applyFont="1" applyFill="1" applyBorder="1" applyAlignment="1">
      <alignment horizontal="center" vertical="top" wrapText="1"/>
    </xf>
    <xf numFmtId="0" fontId="0" fillId="0" borderId="0" xfId="0" applyBorder="1" applyAlignment="1">
      <alignment horizontal="right"/>
    </xf>
    <xf numFmtId="0" fontId="104" fillId="4" borderId="0" xfId="0" applyFont="1" applyFill="1" applyBorder="1" applyAlignment="1" applyProtection="1">
      <alignment horizontal="left" vertical="center"/>
      <protection/>
    </xf>
    <xf numFmtId="0" fontId="104" fillId="4" borderId="44" xfId="0" applyFont="1" applyFill="1" applyBorder="1" applyAlignment="1" applyProtection="1">
      <alignment horizontal="left" vertical="center"/>
      <protection/>
    </xf>
    <xf numFmtId="0" fontId="92" fillId="0" borderId="36" xfId="0" applyFont="1" applyBorder="1" applyAlignment="1" applyProtection="1">
      <alignment horizontal="center" vertical="center" wrapText="1"/>
      <protection hidden="1"/>
    </xf>
    <xf numFmtId="0" fontId="92" fillId="0" borderId="40" xfId="0" applyFont="1" applyBorder="1" applyAlignment="1" applyProtection="1">
      <alignment horizontal="center" vertical="center" wrapText="1"/>
      <protection hidden="1"/>
    </xf>
    <xf numFmtId="0" fontId="85" fillId="2" borderId="23" xfId="0" applyFont="1" applyFill="1" applyBorder="1" applyAlignment="1">
      <alignment horizontal="center" vertical="center"/>
    </xf>
    <xf numFmtId="0" fontId="85" fillId="2" borderId="33" xfId="0" applyFont="1" applyFill="1" applyBorder="1" applyAlignment="1">
      <alignment horizontal="center" vertical="center"/>
    </xf>
    <xf numFmtId="0" fontId="85" fillId="2" borderId="47" xfId="0" applyFont="1" applyFill="1" applyBorder="1" applyAlignment="1">
      <alignment horizontal="center" vertical="center"/>
    </xf>
    <xf numFmtId="0" fontId="104" fillId="2" borderId="0" xfId="0" applyFont="1" applyFill="1" applyBorder="1" applyAlignment="1" applyProtection="1">
      <alignment horizontal="left" vertical="center"/>
      <protection/>
    </xf>
    <xf numFmtId="0" fontId="104" fillId="2" borderId="44" xfId="0" applyFont="1" applyFill="1" applyBorder="1" applyAlignment="1" applyProtection="1">
      <alignment horizontal="left" vertical="center"/>
      <protection/>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4" fillId="39" borderId="0" xfId="0" applyFont="1" applyFill="1" applyBorder="1" applyAlignment="1">
      <alignment horizontal="left" vertical="center"/>
    </xf>
    <xf numFmtId="0" fontId="104" fillId="39" borderId="44" xfId="0" applyFont="1" applyFill="1" applyBorder="1" applyAlignment="1">
      <alignment horizontal="left" vertical="center"/>
    </xf>
    <xf numFmtId="0" fontId="122" fillId="0" borderId="0" xfId="0" applyFont="1" applyAlignment="1">
      <alignment horizontal="center"/>
    </xf>
    <xf numFmtId="0" fontId="108" fillId="3" borderId="10" xfId="53" applyFont="1" applyFill="1" applyBorder="1" applyAlignment="1" applyProtection="1">
      <alignment horizontal="center" vertical="center"/>
      <protection locked="0"/>
    </xf>
    <xf numFmtId="0" fontId="127" fillId="3" borderId="23" xfId="0" applyFont="1" applyFill="1" applyBorder="1" applyAlignment="1">
      <alignment horizontal="right" vertical="center"/>
    </xf>
    <xf numFmtId="0" fontId="127" fillId="3" borderId="33" xfId="0" applyFont="1" applyFill="1" applyBorder="1" applyAlignment="1">
      <alignment horizontal="right" vertical="center"/>
    </xf>
    <xf numFmtId="0" fontId="127"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92" fillId="36" borderId="17" xfId="0" applyFont="1" applyFill="1" applyBorder="1" applyAlignment="1">
      <alignment horizontal="center" vertical="center"/>
    </xf>
    <xf numFmtId="0" fontId="92" fillId="36" borderId="33" xfId="0" applyFont="1" applyFill="1" applyBorder="1" applyAlignment="1">
      <alignment horizontal="center" vertical="center"/>
    </xf>
    <xf numFmtId="0" fontId="92" fillId="36" borderId="65" xfId="0" applyFont="1" applyFill="1" applyBorder="1" applyAlignment="1">
      <alignment horizontal="center" vertical="center"/>
    </xf>
    <xf numFmtId="0" fontId="108" fillId="4" borderId="30" xfId="53" applyFont="1" applyFill="1" applyBorder="1" applyAlignment="1" applyProtection="1">
      <alignment horizontal="center" vertical="center"/>
      <protection locked="0"/>
    </xf>
    <xf numFmtId="0" fontId="128" fillId="4" borderId="23" xfId="0" applyFont="1" applyFill="1" applyBorder="1" applyAlignment="1">
      <alignment horizontal="right" vertical="center"/>
    </xf>
    <xf numFmtId="0" fontId="128" fillId="4" borderId="33" xfId="0" applyFont="1" applyFill="1" applyBorder="1" applyAlignment="1">
      <alignment horizontal="right" vertical="center"/>
    </xf>
    <xf numFmtId="0" fontId="128" fillId="4" borderId="47" xfId="0" applyFont="1" applyFill="1" applyBorder="1" applyAlignment="1">
      <alignment horizontal="right" vertical="center"/>
    </xf>
    <xf numFmtId="0" fontId="128" fillId="4" borderId="10" xfId="0" applyFont="1" applyFill="1" applyBorder="1" applyAlignment="1">
      <alignment horizontal="center" vertical="center"/>
    </xf>
    <xf numFmtId="0" fontId="104" fillId="35" borderId="0" xfId="0" applyFont="1" applyFill="1" applyBorder="1" applyAlignment="1" applyProtection="1">
      <alignment horizontal="left" vertical="center"/>
      <protection/>
    </xf>
    <xf numFmtId="0" fontId="104" fillId="35" borderId="44" xfId="0" applyFont="1" applyFill="1" applyBorder="1" applyAlignment="1" applyProtection="1">
      <alignment horizontal="left" vertical="center"/>
      <protection/>
    </xf>
    <xf numFmtId="0" fontId="108"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92" fillId="45" borderId="36" xfId="0" applyFont="1" applyFill="1" applyBorder="1" applyAlignment="1" applyProtection="1">
      <alignment horizontal="center" vertical="center" wrapText="1"/>
      <protection hidden="1"/>
    </xf>
    <xf numFmtId="0" fontId="92" fillId="45" borderId="31" xfId="0" applyFont="1" applyFill="1" applyBorder="1" applyAlignment="1" applyProtection="1">
      <alignment horizontal="center" vertical="center" wrapText="1"/>
      <protection hidden="1"/>
    </xf>
    <xf numFmtId="0" fontId="104" fillId="7" borderId="0" xfId="0" applyFont="1" applyFill="1" applyBorder="1" applyAlignment="1" applyProtection="1">
      <alignment horizontal="left" vertical="center"/>
      <protection/>
    </xf>
    <xf numFmtId="0" fontId="104" fillId="7" borderId="44" xfId="0" applyFont="1" applyFill="1" applyBorder="1" applyAlignment="1" applyProtection="1">
      <alignment horizontal="left" vertical="center"/>
      <protection/>
    </xf>
    <xf numFmtId="0" fontId="122" fillId="33" borderId="70" xfId="0" applyFont="1" applyFill="1" applyBorder="1" applyAlignment="1">
      <alignment horizontal="center" vertical="center"/>
    </xf>
    <xf numFmtId="0" fontId="108" fillId="12" borderId="84" xfId="53" applyFont="1" applyFill="1" applyBorder="1" applyAlignment="1" applyProtection="1">
      <alignment horizontal="center" vertical="center"/>
      <protection/>
    </xf>
    <xf numFmtId="0" fontId="108" fillId="12" borderId="27" xfId="53" applyFont="1" applyFill="1" applyBorder="1" applyAlignment="1" applyProtection="1">
      <alignment horizontal="center" vertical="center"/>
      <protection/>
    </xf>
    <xf numFmtId="0" fontId="108" fillId="12" borderId="56" xfId="53" applyFont="1" applyFill="1" applyBorder="1" applyAlignment="1" applyProtection="1">
      <alignment horizontal="center" vertical="center"/>
      <protection/>
    </xf>
    <xf numFmtId="0" fontId="108" fillId="6" borderId="70" xfId="53" applyFont="1" applyFill="1" applyBorder="1" applyAlignment="1" applyProtection="1">
      <alignment horizontal="center" vertical="center"/>
      <protection/>
    </xf>
    <xf numFmtId="0" fontId="108" fillId="6" borderId="64" xfId="53" applyFont="1" applyFill="1" applyBorder="1" applyAlignment="1" applyProtection="1">
      <alignment horizontal="center" vertical="center"/>
      <protection/>
    </xf>
    <xf numFmtId="0" fontId="108" fillId="6" borderId="88" xfId="53" applyFont="1" applyFill="1" applyBorder="1" applyAlignment="1" applyProtection="1">
      <alignment horizontal="center" vertical="center"/>
      <protection/>
    </xf>
    <xf numFmtId="0" fontId="108" fillId="7" borderId="10" xfId="53"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108" fillId="17" borderId="16" xfId="53" applyFont="1" applyFill="1" applyBorder="1" applyAlignment="1" applyProtection="1">
      <alignment horizontal="center" vertical="center"/>
      <protection locked="0"/>
    </xf>
    <xf numFmtId="0" fontId="108" fillId="17" borderId="72" xfId="53" applyFont="1" applyFill="1" applyBorder="1" applyAlignment="1" applyProtection="1">
      <alignment horizontal="center" vertical="center"/>
      <protection locked="0"/>
    </xf>
    <xf numFmtId="0" fontId="108" fillId="17" borderId="73" xfId="53" applyFont="1" applyFill="1" applyBorder="1" applyAlignment="1" applyProtection="1">
      <alignment horizontal="center" vertical="center"/>
      <protection locked="0"/>
    </xf>
    <xf numFmtId="0" fontId="104" fillId="7" borderId="57" xfId="0" applyFont="1" applyFill="1" applyBorder="1" applyAlignment="1">
      <alignment horizontal="left" vertical="center"/>
    </xf>
    <xf numFmtId="0" fontId="104" fillId="7" borderId="45" xfId="0" applyFont="1" applyFill="1" applyBorder="1" applyAlignment="1">
      <alignment horizontal="left" vertical="center"/>
    </xf>
    <xf numFmtId="0" fontId="108"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5" fillId="2" borderId="23" xfId="0" applyFont="1" applyFill="1" applyBorder="1" applyAlignment="1">
      <alignment horizontal="right" vertical="center"/>
    </xf>
    <xf numFmtId="0" fontId="85" fillId="2" borderId="33" xfId="0" applyFont="1" applyFill="1" applyBorder="1" applyAlignment="1">
      <alignment horizontal="right" vertical="center"/>
    </xf>
    <xf numFmtId="0" fontId="85"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4" fillId="39" borderId="22" xfId="0" applyFont="1" applyFill="1" applyBorder="1" applyAlignment="1">
      <alignment horizontal="left" vertical="center"/>
    </xf>
    <xf numFmtId="0" fontId="104" fillId="39" borderId="55" xfId="0" applyFont="1" applyFill="1" applyBorder="1" applyAlignment="1">
      <alignment horizontal="left" vertical="center"/>
    </xf>
    <xf numFmtId="0" fontId="108" fillId="40" borderId="84" xfId="53" applyFont="1" applyFill="1" applyBorder="1" applyAlignment="1" applyProtection="1">
      <alignment horizontal="center" vertical="center"/>
      <protection locked="0"/>
    </xf>
    <xf numFmtId="0" fontId="108" fillId="40" borderId="27" xfId="53" applyFont="1" applyFill="1" applyBorder="1" applyAlignment="1" applyProtection="1">
      <alignment horizontal="center" vertical="center"/>
      <protection locked="0"/>
    </xf>
    <xf numFmtId="0" fontId="108" fillId="40" borderId="56" xfId="53" applyFont="1" applyFill="1" applyBorder="1" applyAlignment="1" applyProtection="1">
      <alignment horizontal="center" vertical="center"/>
      <protection locked="0"/>
    </xf>
    <xf numFmtId="2" fontId="92" fillId="32" borderId="23" xfId="0" applyNumberFormat="1" applyFont="1" applyFill="1" applyBorder="1" applyAlignment="1">
      <alignment horizontal="center" wrapText="1"/>
    </xf>
    <xf numFmtId="2" fontId="92" fillId="32" borderId="33" xfId="0" applyNumberFormat="1" applyFont="1" applyFill="1" applyBorder="1" applyAlignment="1">
      <alignment horizontal="center" wrapText="1"/>
    </xf>
    <xf numFmtId="2" fontId="92" fillId="32" borderId="47" xfId="0" applyNumberFormat="1" applyFont="1" applyFill="1" applyBorder="1" applyAlignment="1">
      <alignment horizontal="center" wrapText="1"/>
    </xf>
    <xf numFmtId="0" fontId="0" fillId="0" borderId="41" xfId="0" applyBorder="1" applyAlignment="1">
      <alignment horizontal="center" vertical="center"/>
    </xf>
    <xf numFmtId="0" fontId="104" fillId="2" borderId="57" xfId="0" applyFont="1" applyFill="1" applyBorder="1" applyAlignment="1">
      <alignment horizontal="left" vertical="center"/>
    </xf>
    <xf numFmtId="0" fontId="104" fillId="2" borderId="45" xfId="0" applyFont="1" applyFill="1" applyBorder="1" applyAlignment="1">
      <alignment horizontal="left" vertical="center"/>
    </xf>
    <xf numFmtId="0" fontId="104" fillId="35" borderId="57" xfId="0" applyFont="1" applyFill="1" applyBorder="1" applyAlignment="1">
      <alignment horizontal="left" vertical="center"/>
    </xf>
    <xf numFmtId="0" fontId="104"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29" fillId="7" borderId="23" xfId="0" applyFont="1" applyFill="1" applyBorder="1" applyAlignment="1">
      <alignment horizontal="right" vertical="center"/>
    </xf>
    <xf numFmtId="0" fontId="129" fillId="7" borderId="33" xfId="0" applyFont="1" applyFill="1" applyBorder="1" applyAlignment="1">
      <alignment horizontal="right" vertical="center"/>
    </xf>
    <xf numFmtId="0" fontId="129" fillId="7" borderId="47" xfId="0" applyFont="1" applyFill="1" applyBorder="1" applyAlignment="1">
      <alignment horizontal="right" vertical="center"/>
    </xf>
    <xf numFmtId="0" fontId="129" fillId="7" borderId="23" xfId="0" applyFont="1" applyFill="1" applyBorder="1" applyAlignment="1">
      <alignment horizontal="center" vertical="center"/>
    </xf>
    <xf numFmtId="0" fontId="129" fillId="7" borderId="33" xfId="0" applyFont="1" applyFill="1" applyBorder="1" applyAlignment="1">
      <alignment horizontal="center" vertical="center"/>
    </xf>
    <xf numFmtId="0" fontId="129" fillId="7" borderId="4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3438525</xdr:colOff>
      <xdr:row>0</xdr:row>
      <xdr:rowOff>542925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38100" y="0"/>
          <a:ext cx="34004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2914650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57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8.8515625" defaultRowHeight="15"/>
  <sheetData>
    <row r="1" ht="15">
      <c r="A1" s="23"/>
    </row>
    <row r="2" spans="1:9" ht="15">
      <c r="A2" s="2">
        <v>0.125</v>
      </c>
      <c r="B2" s="1"/>
      <c r="C2" s="2">
        <v>0.25</v>
      </c>
      <c r="D2" s="2">
        <v>0.125</v>
      </c>
      <c r="F2" s="1" t="s">
        <v>11</v>
      </c>
      <c r="I2" s="201" t="s">
        <v>479</v>
      </c>
    </row>
    <row r="3" spans="1:9" ht="15">
      <c r="A3" s="2">
        <v>0.25</v>
      </c>
      <c r="B3" s="1"/>
      <c r="C3" s="2">
        <v>0.5</v>
      </c>
      <c r="D3" s="2">
        <v>0.25</v>
      </c>
      <c r="F3" s="1" t="s">
        <v>12</v>
      </c>
      <c r="I3" s="201" t="s">
        <v>480</v>
      </c>
    </row>
    <row r="4" spans="1:9" ht="15">
      <c r="A4" s="2">
        <v>0.375</v>
      </c>
      <c r="B4" s="1"/>
      <c r="C4" s="2">
        <v>0.75</v>
      </c>
      <c r="D4" s="2">
        <v>0.375</v>
      </c>
      <c r="I4" s="201" t="s">
        <v>481</v>
      </c>
    </row>
    <row r="5" spans="1:9" ht="15">
      <c r="A5" s="2">
        <v>0.5</v>
      </c>
      <c r="B5" s="1"/>
      <c r="C5" s="2">
        <v>1</v>
      </c>
      <c r="D5" s="2">
        <v>0.5</v>
      </c>
      <c r="I5" s="201" t="s">
        <v>482</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D1">
      <pane ySplit="6" topLeftCell="A7" activePane="bottomLeft" state="frozen"/>
      <selection pane="topLeft" activeCell="C7" sqref="C7"/>
      <selection pane="bottomLeft" activeCell="A1" sqref="A1"/>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11.421875" style="201" customWidth="1"/>
    <col min="22" max="22" width="12.421875" style="201" customWidth="1"/>
    <col min="23" max="24" width="9.140625" style="201" hidden="1" customWidth="1"/>
    <col min="25" max="26" width="11.42187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11.421875" style="201" customWidth="1"/>
  </cols>
  <sheetData>
    <row r="1" spans="3:55" ht="40.5" customHeight="1" thickBot="1">
      <c r="C1" s="858" t="s">
        <v>262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36</v>
      </c>
      <c r="D3" s="874"/>
      <c r="E3" s="874"/>
      <c r="F3" s="874"/>
      <c r="G3" s="874"/>
      <c r="H3" s="874"/>
      <c r="I3" s="874"/>
      <c r="J3" s="874"/>
      <c r="K3" s="874"/>
      <c r="L3" s="874"/>
      <c r="M3" s="874"/>
      <c r="N3" s="874"/>
      <c r="O3" s="874"/>
      <c r="P3" s="874"/>
      <c r="Q3" s="874"/>
      <c r="R3" s="874"/>
      <c r="S3" s="874"/>
      <c r="T3" s="874"/>
      <c r="U3" s="874"/>
      <c r="V3" s="874"/>
      <c r="W3" s="874"/>
      <c r="X3" s="874"/>
      <c r="Y3" s="874"/>
      <c r="Z3" s="875"/>
      <c r="AB3" s="906" t="s">
        <v>517</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69" t="s">
        <v>768</v>
      </c>
      <c r="H4" s="892"/>
      <c r="I4" s="892"/>
      <c r="J4" s="893"/>
      <c r="K4" s="876" t="s">
        <v>772</v>
      </c>
      <c r="L4" s="877"/>
      <c r="M4" s="878"/>
      <c r="N4" s="887" t="s">
        <v>775</v>
      </c>
      <c r="O4" s="888"/>
      <c r="P4" s="889"/>
      <c r="Q4" s="912" t="s">
        <v>778</v>
      </c>
      <c r="R4" s="913"/>
      <c r="S4" s="903" t="s">
        <v>447</v>
      </c>
      <c r="T4" s="904"/>
      <c r="U4" s="904"/>
      <c r="V4" s="904"/>
      <c r="W4" s="904"/>
      <c r="X4" s="904"/>
      <c r="Y4" s="904"/>
      <c r="Z4" s="905"/>
      <c r="AB4" s="908" t="s">
        <v>747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263</v>
      </c>
      <c r="AC5" s="474"/>
      <c r="AD5" s="474"/>
      <c r="AE5" s="916" t="s">
        <v>64</v>
      </c>
      <c r="AF5" s="475"/>
      <c r="AG5" s="475"/>
      <c r="AH5" s="897" t="s">
        <v>264</v>
      </c>
      <c r="AI5" s="476"/>
      <c r="AJ5" s="476"/>
      <c r="AK5" s="897" t="s">
        <v>64</v>
      </c>
      <c r="AL5" s="475"/>
      <c r="AM5" s="475"/>
      <c r="AN5" s="898" t="s">
        <v>265</v>
      </c>
      <c r="AO5" s="477"/>
      <c r="AP5" s="477"/>
      <c r="AQ5" s="898" t="s">
        <v>64</v>
      </c>
      <c r="AR5" s="475"/>
      <c r="AS5" s="475"/>
      <c r="AT5" s="926" t="s">
        <v>266</v>
      </c>
      <c r="AU5" s="478"/>
      <c r="AV5" s="478"/>
      <c r="AW5" s="926" t="s">
        <v>64</v>
      </c>
      <c r="AX5" s="475"/>
      <c r="AY5" s="475"/>
      <c r="AZ5" s="1007" t="s">
        <v>267</v>
      </c>
      <c r="BA5" s="479"/>
      <c r="BB5" s="480"/>
      <c r="BC5" s="921" t="s">
        <v>64</v>
      </c>
      <c r="BD5" s="1003">
        <v>5</v>
      </c>
      <c r="BE5" s="1004">
        <f>INDEX(Cups,BD5)</f>
        <v>0.5</v>
      </c>
    </row>
    <row r="6" spans="3:57" ht="44.25" customHeight="1" thickBot="1">
      <c r="C6" s="1034"/>
      <c r="D6" s="1035"/>
      <c r="E6" s="937"/>
      <c r="F6" s="939"/>
      <c r="G6" s="884"/>
      <c r="H6" s="941"/>
      <c r="I6" s="943"/>
      <c r="J6" s="886"/>
      <c r="K6" s="776"/>
      <c r="L6" s="923"/>
      <c r="M6" s="731"/>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5</v>
      </c>
      <c r="B7" s="513" t="str">
        <f>INDEX(meals,A7)</f>
        <v>Spicy nachos with salsa</v>
      </c>
      <c r="C7" s="519">
        <v>1</v>
      </c>
      <c r="D7" s="96"/>
      <c r="E7" s="215">
        <f>IF(B7=0,"",FLOOR(VLOOKUP(A7,'All Meals'!$A$12:$V$61,4),0.25))</f>
        <v>3</v>
      </c>
      <c r="F7" s="216" t="str">
        <f>IF(B7=0,"",IF(E7="","No",IF(E7&gt;=2,"Yes","No")))</f>
        <v>Yes</v>
      </c>
      <c r="G7" s="215">
        <f>IF(B7=0,"",FLOOR(VLOOKUP(A7,'All Meals'!$A$12:$V$61,5),0.25))</f>
        <v>2.5</v>
      </c>
      <c r="H7" s="217" t="str">
        <f>IF(B7=0,"",IF(G7="","No",IF(G7&gt;=2,"Yes","No")))</f>
        <v>Yes</v>
      </c>
      <c r="I7" s="297">
        <f>IF(B7=0,"",FLOOR(VLOOKUP(A7,'All Meals'!$A$12:$V$61,6),0.25))</f>
        <v>2.5</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308</v>
      </c>
      <c r="AC7" s="919"/>
      <c r="AD7" s="919"/>
      <c r="AE7" s="932"/>
      <c r="AF7" s="927">
        <v>1</v>
      </c>
      <c r="AG7" s="929">
        <f>INDEX(Cups,AF7)</f>
        <v>0</v>
      </c>
      <c r="AH7" s="951" t="s">
        <v>309</v>
      </c>
      <c r="AI7" s="953"/>
      <c r="AJ7" s="953"/>
      <c r="AK7" s="951"/>
      <c r="AL7" s="927">
        <v>3</v>
      </c>
      <c r="AM7" s="929">
        <f>INDEX(Cups,AL7)</f>
        <v>0.25</v>
      </c>
      <c r="AN7" s="930" t="s">
        <v>310</v>
      </c>
      <c r="AO7" s="1019"/>
      <c r="AP7" s="1019"/>
      <c r="AQ7" s="930"/>
      <c r="AR7" s="927">
        <v>3</v>
      </c>
      <c r="AS7" s="929">
        <f>INDEX(Cups,AR7)</f>
        <v>0.25</v>
      </c>
      <c r="AT7" s="1015" t="s">
        <v>311</v>
      </c>
      <c r="AU7" s="1005"/>
      <c r="AV7" s="1005"/>
      <c r="AW7" s="1005"/>
      <c r="AX7" s="927">
        <v>1</v>
      </c>
      <c r="AY7" s="929">
        <f>INDEX(Cups,AX7)</f>
        <v>0</v>
      </c>
      <c r="AZ7" s="1017" t="s">
        <v>312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3</v>
      </c>
      <c r="AM10" s="334">
        <f aca="true" t="shared" si="9" ref="AM10:AM19">IF(AJ10=0,"",INDEX(Cups,AL10))</f>
        <v>0.25</v>
      </c>
      <c r="AN10" s="255"/>
      <c r="AO10" s="255">
        <v>2</v>
      </c>
      <c r="AP10" s="255" t="str">
        <f aca="true" t="shared" si="10" ref="AP10:AP19">INDEX(BEANS,AO10)</f>
        <v>Black beans </v>
      </c>
      <c r="AQ10" s="255"/>
      <c r="AR10" s="334">
        <v>3</v>
      </c>
      <c r="AS10" s="334">
        <f aca="true" t="shared" si="11" ref="AS10:AS19">IF(AP10=0,"",INDEX(Cups,AR10))</f>
        <v>0.25</v>
      </c>
      <c r="AT10" s="256"/>
      <c r="AU10" s="256">
        <v>1</v>
      </c>
      <c r="AV10" s="256">
        <f aca="true" t="shared" si="12" ref="AV10:AV19">INDEX(STARCHY,AU10)</f>
        <v>0</v>
      </c>
      <c r="AW10" s="256"/>
      <c r="AX10" s="334">
        <v>1</v>
      </c>
      <c r="AY10" s="334">
        <f>IF(AV10=0,"",INDEX(Cups,AX10))</f>
      </c>
      <c r="AZ10" s="257"/>
      <c r="BA10" s="257">
        <v>6</v>
      </c>
      <c r="BB10" s="258" t="str">
        <f aca="true" t="shared" si="13" ref="BB10:BB19">INDEX(OTHER,BA10)</f>
        <v>Beans, green/snap/yellow</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zoomScalePageLayoutView="0" workbookViewId="0" topLeftCell="D1">
      <pane ySplit="6" topLeftCell="A7" activePane="bottomLeft" state="frozen"/>
      <selection pane="topLeft" activeCell="C7" sqref="C7"/>
      <selection pane="bottomLeft" activeCell="L18" sqref="L18"/>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11.421875" style="201" customWidth="1"/>
    <col min="22" max="22" width="12.8515625" style="201" customWidth="1"/>
    <col min="23" max="24" width="9.140625" style="201" hidden="1" customWidth="1"/>
    <col min="25" max="26" width="11.42187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11.421875" style="201" customWidth="1"/>
  </cols>
  <sheetData>
    <row r="1" spans="3:55" ht="40.5" customHeight="1" thickBot="1">
      <c r="C1" s="858" t="s">
        <v>268</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448</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37</v>
      </c>
      <c r="D3" s="874"/>
      <c r="E3" s="874"/>
      <c r="F3" s="874"/>
      <c r="G3" s="874"/>
      <c r="H3" s="874"/>
      <c r="I3" s="874"/>
      <c r="J3" s="874"/>
      <c r="K3" s="874"/>
      <c r="L3" s="874"/>
      <c r="M3" s="874"/>
      <c r="N3" s="874"/>
      <c r="O3" s="874"/>
      <c r="P3" s="874"/>
      <c r="Q3" s="874"/>
      <c r="R3" s="874"/>
      <c r="S3" s="874"/>
      <c r="T3" s="874"/>
      <c r="U3" s="874"/>
      <c r="V3" s="874"/>
      <c r="W3" s="874"/>
      <c r="X3" s="874"/>
      <c r="Y3" s="874"/>
      <c r="Z3" s="875"/>
      <c r="AB3" s="906" t="s">
        <v>518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69" t="s">
        <v>768</v>
      </c>
      <c r="H4" s="892"/>
      <c r="I4" s="892"/>
      <c r="J4" s="893"/>
      <c r="K4" s="876" t="s">
        <v>772</v>
      </c>
      <c r="L4" s="877"/>
      <c r="M4" s="878"/>
      <c r="N4" s="887" t="s">
        <v>775</v>
      </c>
      <c r="O4" s="888"/>
      <c r="P4" s="889"/>
      <c r="Q4" s="912" t="s">
        <v>778</v>
      </c>
      <c r="R4" s="913"/>
      <c r="S4" s="903" t="s">
        <v>449</v>
      </c>
      <c r="T4" s="904"/>
      <c r="U4" s="904"/>
      <c r="V4" s="904"/>
      <c r="W4" s="904"/>
      <c r="X4" s="904"/>
      <c r="Y4" s="904"/>
      <c r="Z4" s="905"/>
      <c r="AB4" s="908" t="s">
        <v>748</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269</v>
      </c>
      <c r="AC5" s="474"/>
      <c r="AD5" s="474"/>
      <c r="AE5" s="916" t="s">
        <v>64</v>
      </c>
      <c r="AF5" s="475"/>
      <c r="AG5" s="475"/>
      <c r="AH5" s="897" t="s">
        <v>270</v>
      </c>
      <c r="AI5" s="476"/>
      <c r="AJ5" s="476"/>
      <c r="AK5" s="897" t="s">
        <v>64</v>
      </c>
      <c r="AL5" s="475"/>
      <c r="AM5" s="475"/>
      <c r="AN5" s="898" t="s">
        <v>271</v>
      </c>
      <c r="AO5" s="477"/>
      <c r="AP5" s="477"/>
      <c r="AQ5" s="898" t="s">
        <v>64</v>
      </c>
      <c r="AR5" s="475"/>
      <c r="AS5" s="475"/>
      <c r="AT5" s="926" t="s">
        <v>272</v>
      </c>
      <c r="AU5" s="478"/>
      <c r="AV5" s="478"/>
      <c r="AW5" s="926" t="s">
        <v>64</v>
      </c>
      <c r="AX5" s="475"/>
      <c r="AY5" s="475"/>
      <c r="AZ5" s="1007" t="s">
        <v>273</v>
      </c>
      <c r="BA5" s="479"/>
      <c r="BB5" s="480"/>
      <c r="BC5" s="921" t="s">
        <v>64</v>
      </c>
      <c r="BD5" s="1003">
        <v>3</v>
      </c>
      <c r="BE5" s="1004">
        <f>INDEX(Cups,BD5)</f>
        <v>0.25</v>
      </c>
    </row>
    <row r="6" spans="3:57" ht="44.25" customHeight="1" thickBot="1">
      <c r="C6" s="1034"/>
      <c r="D6" s="1035"/>
      <c r="E6" s="937"/>
      <c r="F6" s="939"/>
      <c r="G6" s="884"/>
      <c r="H6" s="941"/>
      <c r="I6" s="943"/>
      <c r="J6" s="886"/>
      <c r="K6" s="776"/>
      <c r="L6" s="923"/>
      <c r="M6" s="731"/>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6</v>
      </c>
      <c r="B7" s="513" t="str">
        <f>INDEX(meals,A7)</f>
        <v>Hot italian sub with marinara sauce</v>
      </c>
      <c r="C7" s="519">
        <v>1</v>
      </c>
      <c r="D7" s="96"/>
      <c r="E7" s="215">
        <f>IF(B7=0,"",FLOOR(VLOOKUP(A7,'All Meals'!$A$12:$V$61,4),0.25))</f>
        <v>2.5</v>
      </c>
      <c r="F7" s="216" t="str">
        <f>IF(B7=0,"",IF(E7="","No",IF(E7&gt;=2,"Yes","No")))</f>
        <v>Yes</v>
      </c>
      <c r="G7" s="215">
        <f>IF(B7=0,"",FLOOR(VLOOKUP(A7,'All Meals'!$A$12:$V$61,5),0.25))</f>
        <v>3.5</v>
      </c>
      <c r="H7" s="217" t="str">
        <f>IF(B7=0,"",IF(G7="","No",IF(G7&gt;=2,"Yes","No")))</f>
        <v>Yes</v>
      </c>
      <c r="I7" s="297">
        <f>IF(B7=0,"",FLOOR(VLOOKUP(A7,'All Meals'!$A$12:$V$61,6),0.25))</f>
        <v>2.5</v>
      </c>
      <c r="J7" s="297">
        <f>IF(B7=0,"",FLOOR(VLOOKUP(A7,'All Meals'!$A$12:$V$61,7),0.25))</f>
        <v>1</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303</v>
      </c>
      <c r="AC7" s="919"/>
      <c r="AD7" s="919"/>
      <c r="AE7" s="932"/>
      <c r="AF7" s="927">
        <v>3</v>
      </c>
      <c r="AG7" s="929">
        <f>INDEX(Cups,AF7)</f>
        <v>0.25</v>
      </c>
      <c r="AH7" s="951" t="s">
        <v>304</v>
      </c>
      <c r="AI7" s="953"/>
      <c r="AJ7" s="953"/>
      <c r="AK7" s="951"/>
      <c r="AL7" s="927">
        <v>5</v>
      </c>
      <c r="AM7" s="929">
        <f>INDEX(Cups,AL7)</f>
        <v>0.5</v>
      </c>
      <c r="AN7" s="930" t="s">
        <v>305</v>
      </c>
      <c r="AO7" s="1019"/>
      <c r="AP7" s="1019"/>
      <c r="AQ7" s="930"/>
      <c r="AR7" s="927">
        <v>1</v>
      </c>
      <c r="AS7" s="929">
        <f>INDEX(Cups,AR7)</f>
        <v>0</v>
      </c>
      <c r="AT7" s="1015" t="s">
        <v>306</v>
      </c>
      <c r="AU7" s="1005"/>
      <c r="AV7" s="1005"/>
      <c r="AW7" s="1005"/>
      <c r="AX7" s="927">
        <v>1</v>
      </c>
      <c r="AY7" s="929">
        <f>INDEX(Cups,AX7)</f>
        <v>0</v>
      </c>
      <c r="AZ7" s="1017" t="s">
        <v>307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3</v>
      </c>
      <c r="AG10" s="334">
        <f aca="true" t="shared" si="7" ref="AG10:AG19">IF(AD10=0,"",INDEX(Cups,AF10))</f>
        <v>0.25</v>
      </c>
      <c r="AH10" s="101"/>
      <c r="AI10" s="101">
        <v>3</v>
      </c>
      <c r="AJ10" s="101" t="str">
        <f aca="true" t="shared" si="8" ref="AJ10:AJ19">INDEX(RED,AI10)</f>
        <v>Carrots</v>
      </c>
      <c r="AK10" s="101"/>
      <c r="AL10" s="334">
        <v>3</v>
      </c>
      <c r="AM10" s="334">
        <f aca="true" t="shared" si="9" ref="AM10:AM19">IF(AJ10=0,"",INDEX(Cups,AL10))</f>
        <v>0.25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11</v>
      </c>
      <c r="BB10" s="258" t="str">
        <f aca="true" t="shared" si="13" ref="BB10:BB19">INDEX(OTHER,BA10)</f>
        <v>Cauliflower/broccoflower </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v>
      </c>
      <c r="AD11" s="100">
        <f t="shared" si="6"/>
        <v>0</v>
      </c>
      <c r="AE11" s="100"/>
      <c r="AF11" s="333">
        <v>1</v>
      </c>
      <c r="AG11" s="333">
        <f t="shared" si="7"/>
      </c>
      <c r="AH11" s="101"/>
      <c r="AI11" s="101">
        <v>11</v>
      </c>
      <c r="AJ11" s="101" t="str">
        <f t="shared" si="8"/>
        <v>Tomato sauce</v>
      </c>
      <c r="AK11" s="101"/>
      <c r="AL11" s="333">
        <v>3</v>
      </c>
      <c r="AM11" s="333">
        <f t="shared" si="9"/>
        <v>0.25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8" dxfId="48" operator="containsText" stopIfTrue="1" text="Yes">
      <formula>NOT(ISERROR(SEARCH("Yes",F5)))</formula>
    </cfRule>
    <cfRule type="containsText" priority="9" dxfId="49" operator="containsText" stopIfTrue="1" text="No">
      <formula>NOT(ISERROR(SEARCH("No",F5)))</formula>
    </cfRule>
  </conditionalFormatting>
  <conditionalFormatting sqref="AB9:AE9 AH9:AK9">
    <cfRule type="containsText" priority="7" dxfId="1" operator="containsText" stopIfTrue="1" text="Remember">
      <formula>NOT(ISERROR(SEARCH("Remember",AB9)))</formula>
    </cfRule>
  </conditionalFormatting>
  <conditionalFormatting sqref="AB20">
    <cfRule type="containsText" priority="6" dxfId="1" operator="containsText" stopIfTrue="1" text="You">
      <formula>NOT(ISERROR(SEARCH("You",AB20)))</formula>
    </cfRule>
  </conditionalFormatting>
  <conditionalFormatting sqref="AN9:AQ9">
    <cfRule type="containsText" priority="1" dxfId="1" operator="containsText" stopIfTrue="1" text="if">
      <formula>NOT(ISERROR(SEARCH("if",AN9)))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zoomScalePageLayoutView="0" workbookViewId="0" topLeftCell="C2">
      <selection activeCell="E23" sqref="E23"/>
    </sheetView>
  </sheetViews>
  <sheetFormatPr defaultColWidth="9.140625" defaultRowHeight="15"/>
  <cols>
    <col min="1" max="1" width="29.8515625" style="121" customWidth="1"/>
    <col min="2" max="2" width="11.7109375" style="121" customWidth="1"/>
    <col min="3" max="3" width="12.421875" style="121" customWidth="1"/>
    <col min="4" max="4" width="13.28125" style="121" customWidth="1"/>
    <col min="5"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11.421875" style="121" customWidth="1"/>
    <col min="15" max="15" width="7.00390625" style="121" customWidth="1"/>
    <col min="16" max="16" width="11.421875" style="121" customWidth="1"/>
    <col min="17" max="17" width="9.421875" style="121" customWidth="1"/>
    <col min="18" max="16384" width="11.421875" style="121" customWidth="1"/>
  </cols>
  <sheetData>
    <row r="1" spans="1:9" ht="7.5" customHeight="1" thickBot="1">
      <c r="A1" s="1046" t="s">
        <v>249</v>
      </c>
      <c r="B1" s="1047"/>
      <c r="C1" s="1047"/>
      <c r="D1" s="1047"/>
      <c r="E1" s="1047"/>
      <c r="F1" s="1047"/>
      <c r="G1" s="1047"/>
      <c r="H1" s="1047"/>
      <c r="I1" s="1048"/>
    </row>
    <row r="2" spans="1:17" ht="44.25" customHeight="1" thickBot="1">
      <c r="A2" s="1049"/>
      <c r="B2" s="1050"/>
      <c r="C2" s="1050"/>
      <c r="D2" s="1050"/>
      <c r="E2" s="1050"/>
      <c r="F2" s="1050"/>
      <c r="G2" s="1050"/>
      <c r="H2" s="1050"/>
      <c r="I2" s="1051"/>
      <c r="M2" s="337"/>
      <c r="N2" s="1052" t="s">
        <v>325</v>
      </c>
      <c r="O2" s="1053"/>
      <c r="P2" s="1053"/>
      <c r="Q2" s="1054"/>
    </row>
    <row r="3" ht="15.75" thickBot="1"/>
    <row r="4" spans="1:21" ht="52.5" customHeight="1" thickBot="1">
      <c r="A4" s="287" t="s">
        <v>169</v>
      </c>
      <c r="B4" s="298" t="s">
        <v>16</v>
      </c>
      <c r="C4" s="500" t="s">
        <v>34</v>
      </c>
      <c r="D4" s="499" t="s">
        <v>35</v>
      </c>
      <c r="E4" s="499" t="s">
        <v>36</v>
      </c>
      <c r="F4" s="499" t="s">
        <v>37</v>
      </c>
      <c r="G4" s="299" t="s">
        <v>39</v>
      </c>
      <c r="H4" s="295" t="s">
        <v>45</v>
      </c>
      <c r="I4" s="296" t="s">
        <v>38</v>
      </c>
      <c r="L4" s="1070" t="s">
        <v>104</v>
      </c>
      <c r="M4" s="1071"/>
      <c r="N4" s="1069" t="s">
        <v>100</v>
      </c>
      <c r="O4" s="1069"/>
      <c r="P4" s="1069" t="s">
        <v>101</v>
      </c>
      <c r="Q4" s="1069"/>
      <c r="R4" s="1038" t="s">
        <v>102</v>
      </c>
      <c r="S4" s="1039"/>
      <c r="T4" s="1036" t="s">
        <v>103</v>
      </c>
      <c r="U4" s="1037"/>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72"/>
      <c r="M5" s="1073"/>
      <c r="N5" s="1056">
        <f>S6</f>
        <v>5</v>
      </c>
      <c r="O5" s="1056"/>
      <c r="P5" s="1056">
        <f>S7</f>
        <v>0.5</v>
      </c>
      <c r="Q5" s="1056"/>
      <c r="R5" s="1045">
        <f>IF(ISERROR(P5/N5),0,P5/N5)</f>
        <v>0.1</v>
      </c>
      <c r="S5" s="1045"/>
      <c r="T5" s="1040" t="str">
        <f>IF(R5&lt;=0.5,"Yes","No")</f>
        <v>Yes</v>
      </c>
      <c r="U5" s="1041"/>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v>
      </c>
      <c r="S6" s="379">
        <f>SUM(N6:R6)</f>
        <v>5</v>
      </c>
      <c r="T6" s="359"/>
      <c r="U6" s="359"/>
    </row>
    <row r="7" spans="1:21" ht="30" customHeight="1" hidden="1">
      <c r="A7" s="356"/>
      <c r="B7" s="357"/>
      <c r="C7" s="357"/>
      <c r="D7" s="357"/>
      <c r="E7" s="357"/>
      <c r="F7" s="357"/>
      <c r="G7" s="358"/>
      <c r="H7" s="359"/>
      <c r="I7" s="359"/>
      <c r="L7" s="360"/>
      <c r="M7" s="360" t="s">
        <v>330</v>
      </c>
      <c r="N7" s="142">
        <f>MAX(Monday!M7:M26)</f>
        <v>0</v>
      </c>
      <c r="O7" s="142">
        <f>MAX(Tuesday!M7:M26)</f>
        <v>0.5</v>
      </c>
      <c r="P7" s="142">
        <f>MAX(Wednesday!M7:M26)</f>
        <v>0</v>
      </c>
      <c r="Q7" s="142">
        <f>MAX(Thursday!M7:M26)</f>
        <v>0</v>
      </c>
      <c r="R7" s="142">
        <f>MAX(Friday!M7:M26)</f>
        <v>0</v>
      </c>
      <c r="S7" s="380">
        <f>SUM(N7:R7)</f>
        <v>0.5</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7" t="s">
        <v>779</v>
      </c>
      <c r="M9" s="1058"/>
      <c r="N9" s="1042" t="s">
        <v>550</v>
      </c>
      <c r="O9" s="1042"/>
      <c r="P9" s="1042" t="s">
        <v>551</v>
      </c>
      <c r="Q9" s="1042"/>
      <c r="R9" s="1043" t="s">
        <v>552</v>
      </c>
      <c r="S9" s="1044"/>
      <c r="T9" s="1036" t="s">
        <v>103</v>
      </c>
      <c r="U9" s="1037"/>
      <c r="V9" s="125"/>
    </row>
    <row r="10" spans="1:22" ht="30.75" customHeight="1" thickBot="1">
      <c r="A10" s="130" t="s">
        <v>40</v>
      </c>
      <c r="B10" s="131">
        <f>MIN(Monday!N7:N26)</f>
        <v>1.5</v>
      </c>
      <c r="C10" s="131">
        <f>MIN(Tuesday!N7:N26)</f>
        <v>1.25</v>
      </c>
      <c r="D10" s="131">
        <f>MIN(Wednesday!N7:N26)</f>
        <v>1.375</v>
      </c>
      <c r="E10" s="131">
        <f>MIN(Thursday!N7:N26)</f>
        <v>1</v>
      </c>
      <c r="F10" s="131">
        <f>MIN(Friday!N7:N26)</f>
        <v>1</v>
      </c>
      <c r="G10" s="132">
        <f aca="true" t="shared" si="0" ref="G10:G17">SUM(B10:F10)</f>
        <v>6.125</v>
      </c>
      <c r="H10" s="133">
        <v>5</v>
      </c>
      <c r="I10" s="134" t="str">
        <f aca="true" t="shared" si="1" ref="I10:I17">IF(G10&gt;=H10,"Yes","No")</f>
        <v>Yes</v>
      </c>
      <c r="L10" s="1059"/>
      <c r="M10" s="1060"/>
      <c r="N10" s="1056">
        <f>S11</f>
        <v>6.125</v>
      </c>
      <c r="O10" s="1056"/>
      <c r="P10" s="1056">
        <f>S12</f>
        <v>0</v>
      </c>
      <c r="Q10" s="1056"/>
      <c r="R10" s="1045">
        <f>IF(ISERROR(P10/N10),0,P10/N10)</f>
        <v>0</v>
      </c>
      <c r="S10" s="1045"/>
      <c r="T10" s="1040" t="str">
        <f>IF(R10&lt;=0.5,"Yes","No")</f>
        <v>Yes</v>
      </c>
      <c r="U10" s="1041"/>
      <c r="V10" s="125"/>
    </row>
    <row r="11" spans="1:22" ht="30.75" customHeight="1" hidden="1">
      <c r="A11" s="484"/>
      <c r="B11" s="485"/>
      <c r="C11" s="485"/>
      <c r="D11" s="485"/>
      <c r="E11" s="485"/>
      <c r="F11" s="485"/>
      <c r="G11" s="486"/>
      <c r="H11" s="487"/>
      <c r="I11" s="488"/>
      <c r="L11" s="360"/>
      <c r="M11" s="360"/>
      <c r="N11" s="137">
        <f>MAX(Monday!N7:N26)</f>
        <v>1.5</v>
      </c>
      <c r="O11" s="137">
        <f>MAX(Tuesday!N7:N26)</f>
        <v>1.25</v>
      </c>
      <c r="P11" s="137">
        <f>MAX(Wednesday!N7:N26)</f>
        <v>1.375</v>
      </c>
      <c r="Q11" s="137">
        <f>MAX(Thursday!N7:N26)</f>
        <v>1</v>
      </c>
      <c r="R11" s="137">
        <f>MAX(Friday!N7:N26)</f>
        <v>1</v>
      </c>
      <c r="S11" s="379">
        <f>SUM(N11:R11)</f>
        <v>6.125</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0.25</v>
      </c>
      <c r="C13" s="136">
        <f>IF(Tuesday!AR3=TRUE,SUM('Optional VegBar'!G16,Tuesday!AG7),Tuesday!AG7)</f>
        <v>0.625</v>
      </c>
      <c r="D13" s="136">
        <f>IF(Wednesday!AR3=TRUE,SUM('Optional VegBar'!G16,Wednesday!AG7),Wednesday!AG7)</f>
        <v>0</v>
      </c>
      <c r="E13" s="136">
        <f>IF(Thursday!AR3=TRUE,SUM('Optional VegBar'!G16,Thursday!AG7),Thursday!AG7)</f>
        <v>0</v>
      </c>
      <c r="F13" s="136">
        <f>IF(Friday!AR3=TRUE,SUM('Optional VegBar'!G16,Friday!AG7),Friday!AG7)</f>
        <v>0.25</v>
      </c>
      <c r="G13" s="137">
        <f t="shared" si="0"/>
        <v>1.125</v>
      </c>
      <c r="H13" s="138">
        <v>0.5</v>
      </c>
      <c r="I13" s="139" t="str">
        <f t="shared" si="1"/>
        <v>Yes</v>
      </c>
      <c r="L13" s="1055" t="s">
        <v>602</v>
      </c>
      <c r="M13" s="1055"/>
      <c r="N13" s="1055"/>
      <c r="O13" s="1055"/>
      <c r="P13" s="1055"/>
      <c r="Q13" s="1055"/>
      <c r="R13" s="1055"/>
      <c r="S13" s="1055"/>
      <c r="T13" s="1055"/>
      <c r="U13" s="1055"/>
      <c r="V13" s="483"/>
    </row>
    <row r="14" spans="1:22" ht="33" customHeight="1" thickTop="1">
      <c r="A14" s="140" t="s">
        <v>467</v>
      </c>
      <c r="B14" s="141">
        <f>IF(Monday!AR3=TRUE,SUM('Optional VegBar'!M16,Monday!AM7),Monday!AM7)</f>
        <v>0.75</v>
      </c>
      <c r="C14" s="141">
        <f>IF(Tuesday!AR3=TRUE,SUM('Optional VegBar'!M16,Tuesday!AM7),Tuesday!AM7)</f>
        <v>0.125</v>
      </c>
      <c r="D14" s="141">
        <f>IF(Wednesday!AR3=TRUE,SUM('Optional VegBar'!M16,Wednesday!AM7),Wednesday!AM7)</f>
        <v>0.125</v>
      </c>
      <c r="E14" s="141">
        <f>IF(Thursday!AR3=TRUE,SUM('Optional VegBar'!M16,Thursday!AM7),Thursday!AM7)</f>
        <v>0.25</v>
      </c>
      <c r="F14" s="141">
        <f>IF(Friday!AR3=TRUE,SUM('Optional VegBar'!M16,Friday!AM7),Friday!AM7)</f>
        <v>0.5</v>
      </c>
      <c r="G14" s="142">
        <f t="shared" si="0"/>
        <v>1.75</v>
      </c>
      <c r="H14" s="117">
        <v>1.25</v>
      </c>
      <c r="I14" s="118" t="str">
        <f t="shared" si="1"/>
        <v>Yes</v>
      </c>
      <c r="L14" s="1061"/>
      <c r="M14" s="1062"/>
      <c r="N14" s="1062"/>
      <c r="O14" s="1062"/>
      <c r="P14" s="1062"/>
      <c r="Q14" s="1062"/>
      <c r="R14" s="1062"/>
      <c r="S14" s="1062"/>
      <c r="T14" s="1062"/>
      <c r="U14" s="1063"/>
      <c r="V14" s="338"/>
    </row>
    <row r="15" spans="1:22" ht="38.25" customHeight="1">
      <c r="A15" s="140" t="s">
        <v>468</v>
      </c>
      <c r="B15" s="141">
        <f>IF(Monday!AR3=TRUE,SUM('Optional VegBar'!S16,Monday!AS7),Monday!AS7)</f>
        <v>0.25</v>
      </c>
      <c r="C15" s="141">
        <f>IF(Tuesday!AR3=TRUE,SUM('Optional VegBar'!S16,Tuesday!AS7),Tuesday!AS7)</f>
        <v>0</v>
      </c>
      <c r="D15" s="141">
        <f>IF(Wednesday!AR3=TRUE,SUM('Optional VegBar'!S16,Wednesday!AS7),Wednesday!AS7)</f>
        <v>0</v>
      </c>
      <c r="E15" s="141">
        <f>IF(Thursday!AR3=TRUE,SUM('Optional VegBar'!S16,Thursday!AS7),Thursday!AS7)</f>
        <v>0.25</v>
      </c>
      <c r="F15" s="141">
        <f>IF(Friday!AR3=TRUE,SUM('Optional VegBar'!S16,Friday!AS7),Friday!AS7)</f>
        <v>0</v>
      </c>
      <c r="G15" s="142">
        <f t="shared" si="0"/>
        <v>0.5</v>
      </c>
      <c r="H15" s="117">
        <v>0.5</v>
      </c>
      <c r="I15" s="118" t="str">
        <f t="shared" si="1"/>
        <v>Yes</v>
      </c>
      <c r="L15" s="1064"/>
      <c r="M15" s="1003"/>
      <c r="N15" s="1003"/>
      <c r="O15" s="1003"/>
      <c r="P15" s="1003"/>
      <c r="Q15" s="1003"/>
      <c r="R15" s="1003"/>
      <c r="S15" s="1003"/>
      <c r="T15" s="1003"/>
      <c r="U15" s="1065"/>
      <c r="V15" s="338"/>
    </row>
    <row r="16" spans="1:22" ht="35.25" customHeight="1">
      <c r="A16" s="140" t="s">
        <v>469</v>
      </c>
      <c r="B16" s="141">
        <f>IF(Monday!AR3=TRUE,SUM('Optional VegBar'!Y16,Monday!AY7),Monday!AY7)</f>
        <v>0.25</v>
      </c>
      <c r="C16" s="141">
        <f>IF(Tuesday!AR3=TRUE,SUM('Optional VegBar'!Y16,Tuesday!AY7),Tuesday!AY7)</f>
        <v>0.5</v>
      </c>
      <c r="D16" s="141">
        <f>IF(Wednesday!AR3=TRUE,SUM('Optional VegBar'!Y16,Wednesday!AY7),Wednesday!AY7)</f>
        <v>0.75</v>
      </c>
      <c r="E16" s="141">
        <f>IF(Thursday!AR3=TRUE,SUM('Optional VegBar'!Y16,Thursday!AY7),Thursday!AY7)</f>
        <v>0</v>
      </c>
      <c r="F16" s="141">
        <f>IF(Friday!AR3=TRUE,SUM('Optional VegBar'!Y16,Friday!AY7),Friday!AY7)</f>
        <v>0</v>
      </c>
      <c r="G16" s="142">
        <f t="shared" si="0"/>
        <v>1.5</v>
      </c>
      <c r="H16" s="117">
        <v>0.5</v>
      </c>
      <c r="I16" s="118" t="str">
        <f t="shared" si="1"/>
        <v>Yes</v>
      </c>
      <c r="L16" s="1064"/>
      <c r="M16" s="1003"/>
      <c r="N16" s="1003"/>
      <c r="O16" s="1003"/>
      <c r="P16" s="1003"/>
      <c r="Q16" s="1003"/>
      <c r="R16" s="1003"/>
      <c r="S16" s="1003"/>
      <c r="T16" s="1003"/>
      <c r="U16" s="1065"/>
      <c r="V16" s="338"/>
    </row>
    <row r="17" spans="1:22" ht="48.75" customHeight="1" thickBot="1">
      <c r="A17" s="143" t="s">
        <v>470</v>
      </c>
      <c r="B17" s="144">
        <f>IF(Monday!AR3=TRUE,SUM('Optional VegBar'!AE16,Monday!BE5),Monday!BE5)</f>
        <v>0</v>
      </c>
      <c r="C17" s="144">
        <f>IF(Tuesday!AR3=TRUE,SUM('Optional VegBar'!AE16,Tuesday!BE5),Tuesday!BE5)</f>
        <v>0</v>
      </c>
      <c r="D17" s="144">
        <f>IF(Wednesday!AR3=TRUE,SUM('Optional VegBar'!AE16,Wednesday!BE5),Wednesday!BE5)</f>
        <v>0.5</v>
      </c>
      <c r="E17" s="144">
        <f>IF(Thursday!AR3=TRUE,SUM('Optional VegBar'!AE16,Thursday!BE5),Thursday!BE5)</f>
        <v>0.5</v>
      </c>
      <c r="F17" s="144">
        <f>IF(Friday!AR3=TRUE,SUM('Optional VegBar'!AE16,Friday!BE5),Friday!BE5)</f>
        <v>0.25</v>
      </c>
      <c r="G17" s="382">
        <f t="shared" si="0"/>
        <v>1.25</v>
      </c>
      <c r="H17" s="119">
        <v>0.75</v>
      </c>
      <c r="I17" s="120" t="str">
        <f t="shared" si="1"/>
        <v>Yes</v>
      </c>
      <c r="L17" s="1064"/>
      <c r="M17" s="1003"/>
      <c r="N17" s="1003"/>
      <c r="O17" s="1003"/>
      <c r="P17" s="1003"/>
      <c r="Q17" s="1003"/>
      <c r="R17" s="1003"/>
      <c r="S17" s="1003"/>
      <c r="T17" s="1003"/>
      <c r="U17" s="1065"/>
      <c r="V17" s="338"/>
    </row>
    <row r="18" spans="1:22" s="146" customFormat="1" ht="7.5" customHeight="1" thickBot="1">
      <c r="A18" s="145"/>
      <c r="B18" s="123"/>
      <c r="C18" s="123"/>
      <c r="D18" s="123"/>
      <c r="E18" s="123"/>
      <c r="F18" s="123"/>
      <c r="G18" s="123"/>
      <c r="H18" s="123"/>
      <c r="I18" s="124"/>
      <c r="L18" s="1064"/>
      <c r="M18" s="1003"/>
      <c r="N18" s="1003"/>
      <c r="O18" s="1003"/>
      <c r="P18" s="1003"/>
      <c r="Q18" s="1003"/>
      <c r="R18" s="1003"/>
      <c r="S18" s="1003"/>
      <c r="T18" s="1003"/>
      <c r="U18" s="1065"/>
      <c r="V18" s="338"/>
    </row>
    <row r="19" spans="2:22" ht="48" thickBot="1">
      <c r="B19" s="126" t="s">
        <v>16</v>
      </c>
      <c r="C19" s="501" t="s">
        <v>34</v>
      </c>
      <c r="D19" s="501" t="s">
        <v>35</v>
      </c>
      <c r="E19" s="501" t="s">
        <v>36</v>
      </c>
      <c r="F19" s="501" t="s">
        <v>37</v>
      </c>
      <c r="G19" s="127" t="s">
        <v>39</v>
      </c>
      <c r="H19" s="128" t="s">
        <v>97</v>
      </c>
      <c r="I19" s="129" t="s">
        <v>38</v>
      </c>
      <c r="L19" s="1064"/>
      <c r="M19" s="1003"/>
      <c r="N19" s="1003"/>
      <c r="O19" s="1003"/>
      <c r="P19" s="1003"/>
      <c r="Q19" s="1003"/>
      <c r="R19" s="1003"/>
      <c r="S19" s="1003"/>
      <c r="T19" s="1003"/>
      <c r="U19" s="1065"/>
      <c r="V19" s="338"/>
    </row>
    <row r="20" spans="1:22" ht="36" customHeight="1">
      <c r="A20" s="163" t="s">
        <v>43</v>
      </c>
      <c r="B20" s="291">
        <f>MIN(Monday!E7:E26)</f>
        <v>2</v>
      </c>
      <c r="C20" s="291">
        <f>MIN(Tuesday!E7:E26)</f>
        <v>2</v>
      </c>
      <c r="D20" s="291">
        <f>MIN(Wednesday!E7:E26)</f>
        <v>2</v>
      </c>
      <c r="E20" s="291">
        <f>MIN(Thursday!E7:E26)</f>
        <v>3</v>
      </c>
      <c r="F20" s="291">
        <f>MIN(Friday!E7:E26)</f>
        <v>2.5</v>
      </c>
      <c r="G20" s="289">
        <f>SUM(B20:F20)</f>
        <v>11.5</v>
      </c>
      <c r="H20" s="148">
        <v>10</v>
      </c>
      <c r="I20" s="139" t="str">
        <f>IF(G20&gt;=H20,"Yes","No")</f>
        <v>Yes</v>
      </c>
      <c r="L20" s="1064"/>
      <c r="M20" s="1003"/>
      <c r="N20" s="1003"/>
      <c r="O20" s="1003"/>
      <c r="P20" s="1003"/>
      <c r="Q20" s="1003"/>
      <c r="R20" s="1003"/>
      <c r="S20" s="1003"/>
      <c r="T20" s="1003"/>
      <c r="U20" s="1065"/>
      <c r="V20" s="338"/>
    </row>
    <row r="21" spans="1:22" ht="36" customHeight="1" thickBot="1">
      <c r="A21" s="164" t="s">
        <v>44</v>
      </c>
      <c r="B21" s="292">
        <f>MAX(Monday!E7:E26)</f>
        <v>2</v>
      </c>
      <c r="C21" s="292">
        <f>MAX(Tuesday!E7:E26)</f>
        <v>2</v>
      </c>
      <c r="D21" s="292">
        <f>MAX(Wednesday!E7:E26)</f>
        <v>2</v>
      </c>
      <c r="E21" s="292">
        <f>MAX(Thursday!E7:E26)</f>
        <v>3</v>
      </c>
      <c r="F21" s="292">
        <f>MAX(Friday!E7:E26)</f>
        <v>2.5</v>
      </c>
      <c r="G21" s="290">
        <f>SUM(B21:F21)</f>
        <v>11.5</v>
      </c>
      <c r="H21" s="150">
        <v>12</v>
      </c>
      <c r="I21" s="120" t="str">
        <f>IF(G21=0,"No",IF(AND(G21&lt;=H21,G21&gt;=H20),"Yes","No"))</f>
        <v>Yes</v>
      </c>
      <c r="L21" s="1066"/>
      <c r="M21" s="1067"/>
      <c r="N21" s="1067"/>
      <c r="O21" s="1067"/>
      <c r="P21" s="1067"/>
      <c r="Q21" s="1067"/>
      <c r="R21" s="1067"/>
      <c r="S21" s="1067"/>
      <c r="T21" s="1067"/>
      <c r="U21" s="1068"/>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8"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v>
      </c>
      <c r="C24" s="288">
        <f>MIN(Tuesday!G7:G26)</f>
        <v>2</v>
      </c>
      <c r="D24" s="288">
        <f>MIN(Wednesday!G7:G26)</f>
        <v>2</v>
      </c>
      <c r="E24" s="288">
        <f>MIN(Thursday!G7:G26)</f>
        <v>2.5</v>
      </c>
      <c r="F24" s="288">
        <f>MIN(Friday!G7:G26)</f>
        <v>3.5</v>
      </c>
      <c r="G24" s="289">
        <f>SUM(B24:F24)</f>
        <v>12</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v>
      </c>
      <c r="C25" s="288">
        <f>MAX(Tuesday!G7:G26)</f>
        <v>2</v>
      </c>
      <c r="D25" s="288">
        <f>MAX(Wednesday!G7:G26)</f>
        <v>2</v>
      </c>
      <c r="E25" s="288">
        <f>MAX(Thursday!G7:G26)</f>
        <v>2.5</v>
      </c>
      <c r="F25" s="288">
        <f>MAX(Friday!G7:G26)</f>
        <v>3.5</v>
      </c>
      <c r="G25" s="290">
        <f>SUM(B25:F25)</f>
        <v>12</v>
      </c>
      <c r="H25" s="150">
        <v>12</v>
      </c>
      <c r="I25" s="120" t="str">
        <f>IF(G25=0,"No",IF(AND(G25&lt;=H25,G25&gt;=H24),"Yes","No"))</f>
        <v>Yes</v>
      </c>
      <c r="M25" s="381"/>
      <c r="N25" s="381"/>
      <c r="O25" s="381"/>
      <c r="P25" s="381"/>
      <c r="Q25" s="381"/>
      <c r="R25" s="381"/>
      <c r="S25" s="381"/>
      <c r="T25" s="381"/>
      <c r="U25" s="381"/>
      <c r="V25" s="381"/>
    </row>
    <row r="26" spans="1:22" ht="32.25" customHeight="1" thickBot="1">
      <c r="A26" s="1074" t="s">
        <v>47</v>
      </c>
      <c r="B26" s="1075"/>
      <c r="C26" s="1075"/>
      <c r="D26" s="1075"/>
      <c r="E26" s="1075"/>
      <c r="F26" s="1076"/>
      <c r="G26" s="186">
        <f>SUM(B27:F27)</f>
        <v>1</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0</v>
      </c>
      <c r="D27" s="288">
        <f>MAX(Wednesday!J7:J26)</f>
        <v>0</v>
      </c>
      <c r="E27" s="288">
        <f>MAX(Thursday!J7:J26)</f>
        <v>0</v>
      </c>
      <c r="F27" s="288">
        <f>MAX(Friday!J7:J26)</f>
        <v>1</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12</v>
      </c>
      <c r="D28" s="155" t="s">
        <v>95</v>
      </c>
      <c r="E28" s="188">
        <f>SUM(Monday:Friday!I7:I26)</f>
        <v>10</v>
      </c>
      <c r="F28" s="156" t="s">
        <v>94</v>
      </c>
      <c r="G28" s="330">
        <f>IF(ISERROR(E28/C28),0,E28/C28)</f>
        <v>0.8333333333333334</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8"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f>Monday!Z5</f>
      </c>
      <c r="C33" s="169">
        <f>Tuesday!Z5</f>
      </c>
      <c r="D33" s="169">
        <f>Wednesday!Z5</f>
      </c>
      <c r="E33" s="169">
        <f>Thursday!Z5</f>
      </c>
      <c r="F33" s="250">
        <f>Friday!Z5</f>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4" dxfId="49" operator="containsText" stopIfTrue="1" text="No">
      <formula>NOT(ISERROR(SEARCH("No",I4)))</formula>
    </cfRule>
    <cfRule type="containsText" priority="15" dxfId="48" operator="containsText" stopIfTrue="1" text="Yes">
      <formula>NOT(ISERROR(SEARCH("Yes",I4)))</formula>
    </cfRule>
  </conditionalFormatting>
  <conditionalFormatting sqref="B33:F35">
    <cfRule type="containsText" priority="12" dxfId="2" operator="containsText" stopIfTrue="1" text="Yes">
      <formula>NOT(ISERROR(SEARCH("Yes",B33)))</formula>
    </cfRule>
    <cfRule type="containsText" priority="13" dxfId="49" operator="containsText" stopIfTrue="1" text="No">
      <formula>NOT(ISERROR(SEARCH("No",B33)))</formula>
    </cfRule>
  </conditionalFormatting>
  <conditionalFormatting sqref="T5:U7 T10:U12">
    <cfRule type="containsText" priority="10" dxfId="0" operator="containsText" stopIfTrue="1" text="No">
      <formula>NOT(ISERROR(SEARCH("No",T5)))</formula>
    </cfRule>
    <cfRule type="containsText" priority="11" dxfId="48" operator="containsText" stopIfTrue="1" text="Yes">
      <formula>NOT(ISERROR(SEARCH("Yes",T5)))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11.421875" style="63" customWidth="1"/>
  </cols>
  <sheetData>
    <row r="1" spans="1:10" s="66" customFormat="1" ht="41.25" customHeight="1" thickBot="1">
      <c r="A1" s="1093" t="s">
        <v>91</v>
      </c>
      <c r="B1" s="1094"/>
      <c r="C1" s="1094"/>
      <c r="D1" s="1094"/>
      <c r="E1" s="1094"/>
      <c r="F1" s="1094"/>
      <c r="G1" s="1094"/>
      <c r="H1" s="1094"/>
      <c r="I1" s="1094"/>
      <c r="J1" s="1095"/>
    </row>
    <row r="2" spans="1:10" ht="23.25" customHeight="1" thickBot="1">
      <c r="A2" s="1096" t="s">
        <v>169</v>
      </c>
      <c r="B2" s="1096"/>
      <c r="C2" s="1096"/>
      <c r="D2" s="1096"/>
      <c r="E2" s="1096"/>
      <c r="F2" s="1096"/>
      <c r="G2" s="1096"/>
      <c r="H2" s="1096"/>
      <c r="I2" s="1096"/>
      <c r="J2" s="1096"/>
    </row>
    <row r="3" spans="1:10" s="207" customFormat="1" ht="33.75" customHeight="1" thickBot="1">
      <c r="A3" s="1091" t="s">
        <v>16</v>
      </c>
      <c r="B3" s="1092"/>
      <c r="C3" s="1091" t="s">
        <v>34</v>
      </c>
      <c r="D3" s="1092"/>
      <c r="E3" s="1091" t="s">
        <v>35</v>
      </c>
      <c r="F3" s="1092"/>
      <c r="G3" s="1091" t="s">
        <v>36</v>
      </c>
      <c r="H3" s="1092"/>
      <c r="I3" s="1091" t="s">
        <v>37</v>
      </c>
      <c r="J3" s="1092"/>
    </row>
    <row r="4" spans="1:10" ht="33.75" customHeight="1" thickBot="1">
      <c r="A4" s="1089" t="s">
        <v>84</v>
      </c>
      <c r="B4" s="1090"/>
      <c r="C4" s="1089" t="s">
        <v>84</v>
      </c>
      <c r="D4" s="1090"/>
      <c r="E4" s="1089" t="s">
        <v>84</v>
      </c>
      <c r="F4" s="1090"/>
      <c r="G4" s="1089" t="s">
        <v>84</v>
      </c>
      <c r="H4" s="1090"/>
      <c r="I4" s="1089" t="s">
        <v>84</v>
      </c>
      <c r="J4" s="1090"/>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77" t="s">
        <v>85</v>
      </c>
      <c r="B15" s="1078"/>
      <c r="C15" s="1077" t="s">
        <v>85</v>
      </c>
      <c r="D15" s="1078"/>
      <c r="E15" s="1077" t="s">
        <v>85</v>
      </c>
      <c r="F15" s="1078"/>
      <c r="G15" s="1077" t="s">
        <v>85</v>
      </c>
      <c r="H15" s="1078"/>
      <c r="I15" s="1077" t="s">
        <v>85</v>
      </c>
      <c r="J15" s="1078"/>
    </row>
    <row r="16" spans="1:10" s="67" customFormat="1" ht="39" customHeight="1">
      <c r="A16" s="1079" t="s">
        <v>86</v>
      </c>
      <c r="B16" s="1080"/>
      <c r="C16" s="1079" t="s">
        <v>86</v>
      </c>
      <c r="D16" s="1080"/>
      <c r="E16" s="1079" t="s">
        <v>86</v>
      </c>
      <c r="F16" s="1080"/>
      <c r="G16" s="1079" t="s">
        <v>86</v>
      </c>
      <c r="H16" s="1080"/>
      <c r="I16" s="1079" t="s">
        <v>86</v>
      </c>
      <c r="J16" s="1080"/>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81" t="s">
        <v>87</v>
      </c>
      <c r="B22" s="1082"/>
      <c r="C22" s="1081" t="s">
        <v>87</v>
      </c>
      <c r="D22" s="1082"/>
      <c r="E22" s="1081" t="s">
        <v>87</v>
      </c>
      <c r="F22" s="1082"/>
      <c r="G22" s="1081" t="s">
        <v>87</v>
      </c>
      <c r="H22" s="1082"/>
      <c r="I22" s="1081" t="s">
        <v>87</v>
      </c>
      <c r="J22" s="1082"/>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3" t="s">
        <v>88</v>
      </c>
      <c r="B28" s="1084"/>
      <c r="C28" s="1083" t="s">
        <v>88</v>
      </c>
      <c r="D28" s="1084"/>
      <c r="E28" s="1083" t="s">
        <v>88</v>
      </c>
      <c r="F28" s="1084"/>
      <c r="G28" s="1083" t="s">
        <v>88</v>
      </c>
      <c r="H28" s="1084"/>
      <c r="I28" s="1083" t="s">
        <v>88</v>
      </c>
      <c r="J28" s="1084"/>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85" t="s">
        <v>89</v>
      </c>
      <c r="B34" s="1086"/>
      <c r="C34" s="1085" t="s">
        <v>89</v>
      </c>
      <c r="D34" s="1086"/>
      <c r="E34" s="1085" t="s">
        <v>89</v>
      </c>
      <c r="F34" s="1086"/>
      <c r="G34" s="1085" t="s">
        <v>89</v>
      </c>
      <c r="H34" s="1086"/>
      <c r="I34" s="1085" t="s">
        <v>89</v>
      </c>
      <c r="J34" s="1086"/>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87" t="s">
        <v>90</v>
      </c>
      <c r="B40" s="1088"/>
      <c r="C40" s="1087" t="s">
        <v>90</v>
      </c>
      <c r="D40" s="1088"/>
      <c r="E40" s="1087" t="s">
        <v>90</v>
      </c>
      <c r="F40" s="1088"/>
      <c r="G40" s="1087" t="s">
        <v>90</v>
      </c>
      <c r="H40" s="1088"/>
      <c r="I40" s="1087" t="s">
        <v>90</v>
      </c>
      <c r="J40" s="1088"/>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11.421875" style="23" customWidth="1"/>
    <col min="23" max="24" width="9.140625" style="23" hidden="1" customWidth="1"/>
    <col min="25" max="26" width="11.42187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421875" style="23" customWidth="1"/>
    <col min="41" max="41" width="14.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11.421875" style="23" customWidth="1"/>
  </cols>
  <sheetData>
    <row r="1" spans="2:18" ht="40.5" customHeight="1" thickBot="1">
      <c r="B1" s="858" t="s">
        <v>18</v>
      </c>
      <c r="C1" s="1113"/>
      <c r="D1" s="1113"/>
      <c r="E1" s="1113"/>
      <c r="F1" s="1113"/>
      <c r="G1" s="1113"/>
      <c r="H1" s="1113"/>
      <c r="I1" s="1113"/>
      <c r="J1" s="1113"/>
      <c r="K1" s="1113"/>
      <c r="L1" s="1113"/>
      <c r="M1" s="1113"/>
      <c r="N1" s="1113"/>
      <c r="O1" s="1113"/>
      <c r="P1" s="1113"/>
      <c r="Q1" s="1113"/>
      <c r="R1" s="1114"/>
    </row>
    <row r="2" spans="2:50" ht="51.75" customHeight="1" thickBot="1">
      <c r="B2" s="1115" t="s">
        <v>33</v>
      </c>
      <c r="C2" s="1115"/>
      <c r="D2" s="1115"/>
      <c r="E2" s="1115"/>
      <c r="F2" s="1115"/>
      <c r="G2" s="1115"/>
      <c r="H2" s="1115"/>
      <c r="I2" s="1115"/>
      <c r="J2" s="1115"/>
      <c r="K2" s="1115"/>
      <c r="L2" s="1115"/>
      <c r="M2" s="1115"/>
      <c r="N2" s="1115"/>
      <c r="O2" s="1115"/>
      <c r="P2" s="1115"/>
      <c r="Q2" s="1115"/>
      <c r="R2" s="1115"/>
      <c r="S2" s="1115"/>
      <c r="AB2" s="1116" t="s">
        <v>81</v>
      </c>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2:50" ht="19.5" customHeight="1" thickBot="1">
      <c r="B3" s="1119" t="s">
        <v>16</v>
      </c>
      <c r="C3" s="1120"/>
      <c r="D3" s="1120"/>
      <c r="E3" s="1120"/>
      <c r="F3" s="1120"/>
      <c r="G3" s="1120"/>
      <c r="H3" s="1120"/>
      <c r="I3" s="1120"/>
      <c r="J3" s="1120"/>
      <c r="K3" s="1120"/>
      <c r="L3" s="1120"/>
      <c r="M3" s="1120"/>
      <c r="N3" s="1120"/>
      <c r="O3" s="1120"/>
      <c r="P3" s="1120"/>
      <c r="Q3" s="1120"/>
      <c r="R3" s="1121"/>
      <c r="AB3" s="1122" t="s">
        <v>59</v>
      </c>
      <c r="AC3" s="42"/>
      <c r="AD3" s="1124" t="s">
        <v>64</v>
      </c>
      <c r="AE3" s="43"/>
      <c r="AF3" s="43"/>
      <c r="AG3" s="1126" t="s">
        <v>63</v>
      </c>
      <c r="AH3" s="54"/>
      <c r="AI3" s="1126" t="s">
        <v>64</v>
      </c>
      <c r="AJ3" s="43"/>
      <c r="AK3" s="43"/>
      <c r="AL3" s="1128" t="s">
        <v>60</v>
      </c>
      <c r="AM3" s="55"/>
      <c r="AN3" s="1128" t="s">
        <v>64</v>
      </c>
      <c r="AO3" s="43"/>
      <c r="AP3" s="43"/>
      <c r="AQ3" s="1130" t="s">
        <v>61</v>
      </c>
      <c r="AR3" s="56"/>
      <c r="AS3" s="1130" t="s">
        <v>64</v>
      </c>
      <c r="AT3" s="43"/>
      <c r="AU3" s="43"/>
      <c r="AV3" s="1132" t="s">
        <v>62</v>
      </c>
      <c r="AW3" s="44"/>
      <c r="AX3" s="1134" t="s">
        <v>64</v>
      </c>
    </row>
    <row r="4" spans="2:52" ht="35.25" customHeight="1">
      <c r="B4" s="26" t="s">
        <v>66</v>
      </c>
      <c r="C4" s="1136" t="s">
        <v>1</v>
      </c>
      <c r="D4" s="1137"/>
      <c r="E4" s="1137"/>
      <c r="F4" s="1137"/>
      <c r="G4" s="1137"/>
      <c r="H4" s="1137"/>
      <c r="I4" s="1137"/>
      <c r="J4" s="1138"/>
      <c r="K4" s="1139" t="s">
        <v>15</v>
      </c>
      <c r="L4" s="1140"/>
      <c r="M4" s="753" t="s">
        <v>2</v>
      </c>
      <c r="N4" s="755"/>
      <c r="O4" s="1141" t="s">
        <v>24</v>
      </c>
      <c r="P4" s="1142"/>
      <c r="Q4" s="1143" t="s">
        <v>3</v>
      </c>
      <c r="R4" s="1144"/>
      <c r="S4" s="1145" t="s">
        <v>31</v>
      </c>
      <c r="T4" s="1146"/>
      <c r="U4" s="1146"/>
      <c r="V4" s="1146"/>
      <c r="W4" s="1146"/>
      <c r="X4" s="1146"/>
      <c r="Y4" s="1146"/>
      <c r="Z4" s="1147"/>
      <c r="AB4" s="1123"/>
      <c r="AC4" s="34" t="s">
        <v>65</v>
      </c>
      <c r="AD4" s="1125"/>
      <c r="AE4" s="35" t="s">
        <v>67</v>
      </c>
      <c r="AF4" s="35" t="s">
        <v>68</v>
      </c>
      <c r="AG4" s="1127"/>
      <c r="AH4" s="57" t="s">
        <v>71</v>
      </c>
      <c r="AI4" s="1127"/>
      <c r="AJ4" s="35" t="s">
        <v>69</v>
      </c>
      <c r="AK4" s="35" t="s">
        <v>70</v>
      </c>
      <c r="AL4" s="1129"/>
      <c r="AM4" s="58" t="s">
        <v>72</v>
      </c>
      <c r="AN4" s="1129"/>
      <c r="AO4" s="35" t="s">
        <v>73</v>
      </c>
      <c r="AP4" s="35" t="s">
        <v>74</v>
      </c>
      <c r="AQ4" s="1131"/>
      <c r="AR4" s="59" t="s">
        <v>75</v>
      </c>
      <c r="AS4" s="1131"/>
      <c r="AT4" s="35" t="s">
        <v>76</v>
      </c>
      <c r="AU4" s="35" t="s">
        <v>77</v>
      </c>
      <c r="AV4" s="1133"/>
      <c r="AW4" s="36" t="s">
        <v>78</v>
      </c>
      <c r="AX4" s="1135"/>
      <c r="AY4" s="23" t="s">
        <v>79</v>
      </c>
      <c r="AZ4" s="23" t="s">
        <v>80</v>
      </c>
    </row>
    <row r="5" spans="2:52" ht="34.5" customHeight="1">
      <c r="B5" s="1098" t="s">
        <v>0</v>
      </c>
      <c r="C5" s="775" t="s">
        <v>4</v>
      </c>
      <c r="D5" s="940" t="s">
        <v>19</v>
      </c>
      <c r="E5" s="1102" t="s">
        <v>13</v>
      </c>
      <c r="F5" s="32"/>
      <c r="G5" s="32"/>
      <c r="H5" s="32"/>
      <c r="I5" s="32"/>
      <c r="J5" s="938" t="s">
        <v>52</v>
      </c>
      <c r="K5" s="783" t="s">
        <v>9</v>
      </c>
      <c r="L5" s="938" t="s">
        <v>20</v>
      </c>
      <c r="M5" s="883" t="s">
        <v>32</v>
      </c>
      <c r="N5" s="938" t="s">
        <v>21</v>
      </c>
      <c r="O5" s="936" t="s">
        <v>25</v>
      </c>
      <c r="P5" s="938" t="s">
        <v>23</v>
      </c>
      <c r="Q5" s="1108" t="s">
        <v>10</v>
      </c>
      <c r="R5" s="922" t="s">
        <v>22</v>
      </c>
      <c r="S5" s="944" t="s">
        <v>26</v>
      </c>
      <c r="T5" s="945"/>
      <c r="U5" s="945"/>
      <c r="V5" s="945"/>
      <c r="W5" s="24"/>
      <c r="X5" s="24" t="b">
        <v>0</v>
      </c>
      <c r="Y5" s="25"/>
      <c r="Z5" s="109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99"/>
      <c r="C6" s="1100"/>
      <c r="D6" s="1101"/>
      <c r="E6" s="1103"/>
      <c r="F6" s="33"/>
      <c r="G6" s="33" t="s">
        <v>14</v>
      </c>
      <c r="H6" s="33"/>
      <c r="I6" s="33"/>
      <c r="J6" s="1104"/>
      <c r="K6" s="1110"/>
      <c r="L6" s="1104"/>
      <c r="M6" s="1111"/>
      <c r="N6" s="1104"/>
      <c r="O6" s="1112"/>
      <c r="P6" s="1104"/>
      <c r="Q6" s="1109"/>
      <c r="R6" s="1107"/>
      <c r="S6" s="944" t="s">
        <v>27</v>
      </c>
      <c r="T6" s="945"/>
      <c r="U6" s="945"/>
      <c r="V6" s="945"/>
      <c r="W6" s="24"/>
      <c r="X6" s="24" t="b">
        <v>0</v>
      </c>
      <c r="Y6" s="25"/>
      <c r="Z6" s="109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28</v>
      </c>
      <c r="T7" s="945"/>
      <c r="U7" s="945"/>
      <c r="V7" s="945"/>
      <c r="W7" s="24"/>
      <c r="X7" s="24" t="b">
        <v>0</v>
      </c>
      <c r="Y7" s="25"/>
      <c r="Z7" s="109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29</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5" t="s">
        <v>30</v>
      </c>
      <c r="T9" s="1106"/>
      <c r="U9" s="1106"/>
      <c r="V9" s="110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48" operator="containsText" stopIfTrue="1" text="Yes">
      <formula>NOT(ISERROR(SEARCH("Yes",D5)))</formula>
    </cfRule>
    <cfRule type="containsText" priority="2" dxfId="49" operator="containsText" stopIfTrue="1" text="No">
      <formula>NOT(ISERROR(SEARCH("No",D5)))</formula>
    </cfRule>
  </conditionalFormatting>
  <printOptions/>
  <pageMargins left="0.7" right="0.7" top="0.75" bottom="0.75" header="0.3" footer="0.3"/>
  <pageSetup horizontalDpi="1200" verticalDpi="1200" orientation="landscape" scale="50"/>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zoomScalePageLayoutView="0" workbookViewId="0" topLeftCell="A1">
      <selection activeCell="A49" sqref="A49"/>
    </sheetView>
  </sheetViews>
  <sheetFormatPr defaultColWidth="0" defaultRowHeight="15"/>
  <cols>
    <col min="1" max="1" width="122.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75">
      <c r="A4" s="328" t="s">
        <v>293</v>
      </c>
    </row>
    <row r="5" ht="55.5" customHeight="1">
      <c r="A5" s="442" t="s">
        <v>650</v>
      </c>
    </row>
    <row r="6" ht="32.25" customHeight="1">
      <c r="A6" s="324" t="s">
        <v>636</v>
      </c>
    </row>
    <row r="7" ht="26.25" customHeight="1">
      <c r="A7" s="323" t="s">
        <v>294</v>
      </c>
    </row>
    <row r="8" ht="15.75">
      <c r="A8" s="323"/>
    </row>
    <row r="9" ht="15.75">
      <c r="A9" s="323" t="s">
        <v>679</v>
      </c>
    </row>
    <row r="10" ht="15.75">
      <c r="A10" s="325"/>
    </row>
    <row r="11" ht="15.75">
      <c r="A11" s="326" t="s">
        <v>281</v>
      </c>
    </row>
    <row r="12" ht="15.75">
      <c r="A12" s="323" t="s">
        <v>282</v>
      </c>
    </row>
    <row r="13" ht="15.75">
      <c r="A13" s="323" t="s">
        <v>283</v>
      </c>
    </row>
    <row r="14" ht="15.75">
      <c r="A14" s="323" t="s">
        <v>656</v>
      </c>
    </row>
    <row r="15" ht="15.75">
      <c r="A15" s="323" t="s">
        <v>284</v>
      </c>
    </row>
    <row r="16" ht="15.75">
      <c r="A16" s="323" t="s">
        <v>285</v>
      </c>
    </row>
    <row r="17" ht="15.75">
      <c r="A17" s="323" t="s">
        <v>286</v>
      </c>
    </row>
    <row r="18" ht="15.75">
      <c r="A18" s="323" t="s">
        <v>287</v>
      </c>
    </row>
    <row r="19" ht="15.75">
      <c r="A19" s="323" t="s">
        <v>288</v>
      </c>
    </row>
    <row r="20" ht="15.75">
      <c r="A20" s="325"/>
    </row>
    <row r="21" ht="15.75">
      <c r="A21" s="326" t="s">
        <v>669</v>
      </c>
    </row>
    <row r="22" ht="15.75">
      <c r="A22" s="323" t="s">
        <v>289</v>
      </c>
    </row>
    <row r="23" ht="15.75">
      <c r="A23" s="323" t="s">
        <v>290</v>
      </c>
    </row>
    <row r="24" ht="15.75">
      <c r="A24" s="323" t="s">
        <v>291</v>
      </c>
    </row>
    <row r="25" ht="15.75">
      <c r="A25" s="323"/>
    </row>
    <row r="26" ht="15.75">
      <c r="A26" s="323"/>
    </row>
    <row r="27" ht="16.5" thickBot="1">
      <c r="A27" s="327" t="s">
        <v>295</v>
      </c>
    </row>
    <row r="28" s="550" customFormat="1" ht="16.5" thickBot="1">
      <c r="A28" s="634"/>
    </row>
    <row r="29" s="550" customFormat="1" ht="15.75">
      <c r="A29" s="663" t="s">
        <v>726</v>
      </c>
    </row>
    <row r="30" s="550" customFormat="1" ht="49.5" customHeight="1" thickBot="1">
      <c r="A30" s="635" t="s">
        <v>789</v>
      </c>
    </row>
    <row r="31" ht="15.75">
      <c r="A31" s="638" t="s">
        <v>684</v>
      </c>
    </row>
    <row r="32" ht="15.75">
      <c r="A32" s="305" t="s">
        <v>632</v>
      </c>
    </row>
    <row r="33" ht="47.25">
      <c r="A33" s="305" t="s">
        <v>681</v>
      </c>
    </row>
    <row r="34" ht="15.75">
      <c r="A34" s="305" t="s">
        <v>633</v>
      </c>
    </row>
    <row r="35" s="550" customFormat="1" ht="31.5">
      <c r="A35" s="305" t="s">
        <v>682</v>
      </c>
    </row>
    <row r="36" s="550" customFormat="1" ht="47.25">
      <c r="A36" s="305" t="s">
        <v>683</v>
      </c>
    </row>
    <row r="37" ht="15.75">
      <c r="A37" s="305" t="s">
        <v>646</v>
      </c>
    </row>
    <row r="38" ht="15.75">
      <c r="A38" s="305" t="s">
        <v>647</v>
      </c>
    </row>
    <row r="39" ht="15.75">
      <c r="A39" s="305" t="s">
        <v>648</v>
      </c>
    </row>
    <row r="40" ht="15.75">
      <c r="A40" s="305" t="s">
        <v>649</v>
      </c>
    </row>
    <row r="41" s="550" customFormat="1" ht="15.75">
      <c r="A41" s="636" t="s">
        <v>689</v>
      </c>
    </row>
    <row r="42" s="550" customFormat="1" ht="15.75">
      <c r="A42" s="636" t="s">
        <v>685</v>
      </c>
    </row>
    <row r="43" s="550" customFormat="1" ht="15.75">
      <c r="A43" s="636" t="s">
        <v>686</v>
      </c>
    </row>
    <row r="44" s="550" customFormat="1" ht="15.75">
      <c r="A44" s="636" t="s">
        <v>688</v>
      </c>
    </row>
    <row r="45" s="550" customFormat="1" ht="16.5" thickBot="1">
      <c r="A45" s="637" t="s">
        <v>687</v>
      </c>
    </row>
    <row r="46" ht="16.5" thickBot="1">
      <c r="A46" s="319"/>
    </row>
    <row r="47" ht="15.75">
      <c r="A47" s="639" t="s">
        <v>792</v>
      </c>
    </row>
    <row r="48" ht="15.75">
      <c r="A48" s="308"/>
    </row>
    <row r="49" ht="15.75">
      <c r="A49" s="308" t="s">
        <v>632</v>
      </c>
    </row>
    <row r="50" ht="31.5">
      <c r="A50" s="308" t="s">
        <v>690</v>
      </c>
    </row>
    <row r="51" s="550" customFormat="1" ht="15.75">
      <c r="A51" s="308"/>
    </row>
    <row r="52" ht="47.25">
      <c r="A52" s="308" t="s">
        <v>691</v>
      </c>
    </row>
    <row r="53" ht="15.75">
      <c r="A53" s="308" t="s">
        <v>634</v>
      </c>
    </row>
    <row r="54" ht="15.75">
      <c r="A54" s="640" t="s">
        <v>693</v>
      </c>
    </row>
    <row r="55" s="550" customFormat="1" ht="15.75">
      <c r="A55" s="640" t="s">
        <v>692</v>
      </c>
    </row>
    <row r="56" s="550" customFormat="1" ht="15.75">
      <c r="A56" s="640" t="s">
        <v>727</v>
      </c>
    </row>
    <row r="57" s="550" customFormat="1" ht="15.75">
      <c r="A57" s="640" t="s">
        <v>728</v>
      </c>
    </row>
    <row r="58" ht="16.5" thickBot="1">
      <c r="A58" s="641" t="s">
        <v>694</v>
      </c>
    </row>
    <row r="59" ht="16.5" thickBot="1">
      <c r="A59" s="319"/>
    </row>
    <row r="60" ht="15.75">
      <c r="A60" s="642" t="s">
        <v>695</v>
      </c>
    </row>
    <row r="61" ht="15.75">
      <c r="A61" s="310" t="s">
        <v>635</v>
      </c>
    </row>
    <row r="62" ht="15.75">
      <c r="A62" s="310"/>
    </row>
    <row r="63" ht="31.5">
      <c r="A63" s="310" t="s">
        <v>696</v>
      </c>
    </row>
    <row r="64" ht="47.25">
      <c r="A64" s="310" t="s">
        <v>729</v>
      </c>
    </row>
    <row r="65" ht="15.75">
      <c r="A65" s="310" t="s">
        <v>642</v>
      </c>
    </row>
    <row r="66" ht="15.75">
      <c r="A66" s="310" t="s">
        <v>643</v>
      </c>
    </row>
    <row r="67" ht="15.75">
      <c r="A67" s="310" t="s">
        <v>644</v>
      </c>
    </row>
    <row r="68" s="550" customFormat="1" ht="15.75">
      <c r="A68" s="310" t="s">
        <v>697</v>
      </c>
    </row>
    <row r="69" s="550" customFormat="1" ht="15.75">
      <c r="A69" s="310" t="s">
        <v>645</v>
      </c>
    </row>
    <row r="70" s="550" customFormat="1" ht="15.75">
      <c r="A70" s="644" t="s">
        <v>702</v>
      </c>
    </row>
    <row r="71" s="550" customFormat="1" ht="15.75">
      <c r="A71" s="644" t="s">
        <v>698</v>
      </c>
    </row>
    <row r="72" s="550" customFormat="1" ht="15.75">
      <c r="A72" s="644" t="s">
        <v>699</v>
      </c>
    </row>
    <row r="73" s="550" customFormat="1" ht="31.5">
      <c r="A73" s="644" t="s">
        <v>700</v>
      </c>
    </row>
    <row r="74" s="550" customFormat="1" ht="32.25" thickBot="1">
      <c r="A74" s="557" t="s">
        <v>701</v>
      </c>
    </row>
    <row r="75" s="643" customFormat="1" ht="16.5" thickBot="1">
      <c r="A75" s="319"/>
    </row>
    <row r="76" s="643" customFormat="1" ht="15.75">
      <c r="A76" s="648" t="s">
        <v>511</v>
      </c>
    </row>
    <row r="77" ht="15.75">
      <c r="A77" s="307" t="s">
        <v>637</v>
      </c>
    </row>
    <row r="78" ht="15.75">
      <c r="A78" s="307"/>
    </row>
    <row r="79" ht="15.75">
      <c r="A79" s="307" t="s">
        <v>730</v>
      </c>
    </row>
    <row r="80" s="550" customFormat="1" ht="31.5" customHeight="1">
      <c r="A80" s="307" t="s">
        <v>703</v>
      </c>
    </row>
    <row r="81" s="550" customFormat="1" ht="30.75" customHeight="1">
      <c r="A81" s="645" t="s">
        <v>733</v>
      </c>
    </row>
    <row r="82" ht="15.75">
      <c r="A82" s="307" t="s">
        <v>638</v>
      </c>
    </row>
    <row r="83" ht="15.75">
      <c r="A83" s="307" t="s">
        <v>639</v>
      </c>
    </row>
    <row r="84" ht="47.25">
      <c r="A84" s="307" t="s">
        <v>710</v>
      </c>
    </row>
    <row r="85" ht="31.5">
      <c r="A85" s="307" t="s">
        <v>704</v>
      </c>
    </row>
    <row r="86" ht="31.5">
      <c r="A86" s="307" t="s">
        <v>705</v>
      </c>
    </row>
    <row r="87" ht="31.5">
      <c r="A87" s="307" t="s">
        <v>706</v>
      </c>
    </row>
    <row r="88" s="550" customFormat="1" ht="15.75">
      <c r="A88" s="646" t="s">
        <v>711</v>
      </c>
    </row>
    <row r="89" s="550" customFormat="1" ht="15.75">
      <c r="A89" s="646" t="s">
        <v>707</v>
      </c>
    </row>
    <row r="90" s="550" customFormat="1" ht="15.75">
      <c r="A90" s="646" t="s">
        <v>708</v>
      </c>
    </row>
    <row r="91" s="550" customFormat="1" ht="16.5" thickBot="1">
      <c r="A91" s="647" t="s">
        <v>709</v>
      </c>
    </row>
    <row r="92" ht="16.5" thickBot="1">
      <c r="A92" s="321"/>
    </row>
    <row r="93" s="322" customFormat="1" ht="15.75">
      <c r="A93" s="651" t="s">
        <v>640</v>
      </c>
    </row>
    <row r="94" s="322" customFormat="1" ht="15.75">
      <c r="A94" s="309" t="s">
        <v>641</v>
      </c>
    </row>
    <row r="95" s="322" customFormat="1" ht="15.75">
      <c r="A95" s="309"/>
    </row>
    <row r="96" s="322" customFormat="1" ht="31.5">
      <c r="A96" s="309" t="s">
        <v>719</v>
      </c>
    </row>
    <row r="97" s="322" customFormat="1" ht="15.75">
      <c r="A97" s="309"/>
    </row>
    <row r="98" s="322" customFormat="1" ht="31.5">
      <c r="A98" s="309" t="s">
        <v>712</v>
      </c>
    </row>
    <row r="99" s="322" customFormat="1" ht="15.75">
      <c r="A99" s="309"/>
    </row>
    <row r="100" s="322" customFormat="1" ht="47.25">
      <c r="A100" s="309" t="s">
        <v>731</v>
      </c>
    </row>
    <row r="101" s="322" customFormat="1" ht="15.75">
      <c r="A101" s="309"/>
    </row>
    <row r="102" s="322" customFormat="1" ht="15.75">
      <c r="A102" s="309" t="s">
        <v>713</v>
      </c>
    </row>
    <row r="103" s="322" customFormat="1" ht="15.75">
      <c r="A103" s="309"/>
    </row>
    <row r="104" s="322" customFormat="1" ht="47.25">
      <c r="A104" s="309" t="s">
        <v>714</v>
      </c>
    </row>
    <row r="105" s="322" customFormat="1" ht="15.75">
      <c r="A105" s="649" t="s">
        <v>716</v>
      </c>
    </row>
    <row r="106" s="322" customFormat="1" ht="15.75">
      <c r="A106" s="649" t="s">
        <v>715</v>
      </c>
    </row>
    <row r="107" s="322" customFormat="1" ht="15.75">
      <c r="A107" s="649" t="s">
        <v>717</v>
      </c>
    </row>
    <row r="108" s="322" customFormat="1" ht="16.5" thickBot="1">
      <c r="A108" s="650" t="s">
        <v>718</v>
      </c>
    </row>
    <row r="109" ht="16.5" thickBot="1">
      <c r="A109" s="319"/>
    </row>
    <row r="110" ht="15.75">
      <c r="A110" s="652" t="s">
        <v>720</v>
      </c>
    </row>
    <row r="111" s="550" customFormat="1" ht="15.75">
      <c r="A111" s="306" t="s">
        <v>721</v>
      </c>
    </row>
    <row r="112" s="550" customFormat="1" ht="15.75">
      <c r="A112" s="306"/>
    </row>
    <row r="113" s="550" customFormat="1" ht="36" customHeight="1">
      <c r="A113" s="306" t="s">
        <v>722</v>
      </c>
    </row>
    <row r="114" s="550" customFormat="1" ht="13.5" customHeight="1">
      <c r="A114" s="306"/>
    </row>
    <row r="115" s="550" customFormat="1" ht="50.25" customHeight="1">
      <c r="A115" s="306" t="s">
        <v>723</v>
      </c>
    </row>
    <row r="116" s="550" customFormat="1" ht="15.75">
      <c r="A116" s="306"/>
    </row>
    <row r="117" s="550" customFormat="1" ht="15.75">
      <c r="A117" s="306" t="s">
        <v>724</v>
      </c>
    </row>
    <row r="118" s="550" customFormat="1" ht="15.75">
      <c r="A118" s="653"/>
    </row>
    <row r="119" ht="16.5" thickBot="1">
      <c r="A119" s="329" t="s">
        <v>725</v>
      </c>
    </row>
    <row r="120" ht="15">
      <c r="A120" s="550"/>
    </row>
    <row r="121" ht="15">
      <c r="A121" s="550"/>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zoomScalePageLayoutView="0" workbookViewId="0" topLeftCell="A1">
      <pane ySplit="6" topLeftCell="A7" activePane="bottomLeft" state="frozen"/>
      <selection pane="topLeft" activeCell="A84" sqref="A84"/>
      <selection pane="bottomLeft" activeCell="U62" sqref="U62:U63"/>
    </sheetView>
  </sheetViews>
  <sheetFormatPr defaultColWidth="8.8515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421875" style="0" customWidth="1"/>
    <col min="25" max="26" width="9.140625" style="0" hidden="1" customWidth="1"/>
    <col min="27" max="30" width="8.8515625" style="0" customWidth="1"/>
    <col min="31" max="31" width="13.421875" style="201" customWidth="1"/>
    <col min="32" max="32" width="9.140625" style="0" hidden="1" customWidth="1"/>
    <col min="33" max="33" width="0.85546875" style="0" hidden="1" customWidth="1"/>
    <col min="34" max="34" width="8.8515625" style="0" customWidth="1"/>
    <col min="35" max="35" width="5.8515625" style="0" customWidth="1"/>
    <col min="36" max="36" width="3.421875" style="0" customWidth="1"/>
    <col min="37" max="38" width="8.8515625" style="0" customWidth="1"/>
    <col min="39" max="39" width="8.140625" style="0" customWidth="1"/>
    <col min="40" max="40" width="0" style="0" hidden="1" customWidth="1"/>
    <col min="41" max="41" width="1.28515625" style="0" hidden="1" customWidth="1"/>
    <col min="42" max="42" width="8.8515625" style="0" customWidth="1"/>
    <col min="43" max="43" width="7.140625" style="0" customWidth="1"/>
  </cols>
  <sheetData>
    <row r="1" spans="1:25" s="201" customFormat="1" ht="23.25" customHeight="1" thickBot="1">
      <c r="A1" s="1279" t="s">
        <v>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4"/>
      <c r="Y1" s="551"/>
    </row>
    <row r="2" spans="1:25" s="206" customFormat="1" ht="54" customHeight="1" thickBot="1">
      <c r="A2" s="1192" t="s">
        <v>168</v>
      </c>
      <c r="B2" s="1193"/>
      <c r="C2" s="1193"/>
      <c r="D2" s="1193"/>
      <c r="E2" s="1193"/>
      <c r="F2" s="1193"/>
      <c r="G2" s="1193"/>
      <c r="H2" s="1193"/>
      <c r="I2" s="1193"/>
      <c r="J2" s="1193"/>
      <c r="K2" s="1193"/>
      <c r="L2" s="1193"/>
      <c r="M2" s="1152" t="s">
        <v>625</v>
      </c>
      <c r="N2" s="1152"/>
      <c r="O2" s="1152"/>
      <c r="P2" s="1152"/>
      <c r="Q2" s="458"/>
      <c r="R2" s="458"/>
      <c r="S2" s="458"/>
      <c r="T2" s="458"/>
      <c r="U2" s="1153" t="s">
        <v>619</v>
      </c>
      <c r="V2" s="1153"/>
      <c r="W2" s="1152" t="s">
        <v>296</v>
      </c>
      <c r="X2" s="1152"/>
      <c r="Y2" s="1152"/>
    </row>
    <row r="3" spans="1:31" s="23" customFormat="1" ht="24.75" customHeight="1" thickBot="1">
      <c r="A3" s="1283" t="s">
        <v>680</v>
      </c>
      <c r="B3" s="1284"/>
      <c r="C3" s="1284"/>
      <c r="D3" s="1284"/>
      <c r="E3" s="1284"/>
      <c r="F3" s="1284"/>
      <c r="G3" s="1284"/>
      <c r="H3" s="1284"/>
      <c r="I3" s="1285"/>
      <c r="J3" s="204"/>
      <c r="K3" s="204"/>
      <c r="M3" s="1283" t="s">
        <v>511</v>
      </c>
      <c r="N3" s="1284"/>
      <c r="O3" s="1284"/>
      <c r="P3" s="1284"/>
      <c r="Q3" s="1285"/>
      <c r="R3" s="208"/>
      <c r="S3" s="208"/>
      <c r="U3" s="1283" t="s">
        <v>512</v>
      </c>
      <c r="V3" s="1284"/>
      <c r="W3" s="1284"/>
      <c r="X3" s="1285"/>
      <c r="AE3" s="201"/>
    </row>
    <row r="4" spans="1:31" s="23" customFormat="1" ht="49.5" customHeight="1" thickBot="1">
      <c r="A4" s="1287" t="s">
        <v>624</v>
      </c>
      <c r="B4" s="1287"/>
      <c r="C4" s="1287"/>
      <c r="D4" s="1287"/>
      <c r="E4" s="1287"/>
      <c r="F4" s="1287"/>
      <c r="G4" s="1287"/>
      <c r="H4" s="1287"/>
      <c r="I4" s="1287"/>
      <c r="J4" s="196"/>
      <c r="K4" s="196"/>
      <c r="M4" s="1287" t="s">
        <v>657</v>
      </c>
      <c r="N4" s="1287"/>
      <c r="O4" s="1287"/>
      <c r="P4" s="1287"/>
      <c r="Q4" s="1287"/>
      <c r="R4" s="205"/>
      <c r="S4" s="205"/>
      <c r="U4" s="1287" t="s">
        <v>790</v>
      </c>
      <c r="V4" s="1287"/>
      <c r="W4" s="1287"/>
      <c r="X4" s="1287"/>
      <c r="AE4" s="201"/>
    </row>
    <row r="5" spans="1:24" s="201" customFormat="1" ht="12.75" customHeight="1" thickBot="1">
      <c r="A5" s="1294"/>
      <c r="B5" s="1294"/>
      <c r="C5" s="1294"/>
      <c r="D5" s="1294"/>
      <c r="E5" s="1294"/>
      <c r="F5" s="1294"/>
      <c r="G5" s="1294"/>
      <c r="H5" s="1294"/>
      <c r="I5" s="1294"/>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95"/>
      <c r="B6" s="1295"/>
      <c r="C6" s="1295"/>
      <c r="D6" s="1295"/>
      <c r="E6" s="1295"/>
      <c r="F6" s="1295"/>
      <c r="G6" s="1295"/>
      <c r="H6" s="1295"/>
      <c r="I6" s="1295"/>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1" t="s">
        <v>478</v>
      </c>
      <c r="AC6" s="1232"/>
      <c r="AD6" s="1232"/>
      <c r="AE6" s="1232"/>
      <c r="AF6" s="1232"/>
      <c r="AG6" s="1232"/>
      <c r="AH6" s="1232"/>
      <c r="AI6" s="1233"/>
      <c r="AK6" s="1194" t="s">
        <v>248</v>
      </c>
      <c r="AL6" s="1195"/>
      <c r="AM6" s="1195"/>
      <c r="AN6" s="1195"/>
      <c r="AO6" s="1195"/>
      <c r="AP6" s="1195"/>
      <c r="AQ6" s="1196"/>
    </row>
    <row r="7" spans="1:43" ht="27.75" customHeight="1" thickBot="1">
      <c r="A7" s="1288" t="s">
        <v>4</v>
      </c>
      <c r="B7" s="1289"/>
      <c r="C7" s="1289"/>
      <c r="D7" s="1289"/>
      <c r="E7" s="1289"/>
      <c r="F7" s="1289"/>
      <c r="G7" s="1289"/>
      <c r="H7" s="1289"/>
      <c r="I7" s="1290"/>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20" t="s">
        <v>496</v>
      </c>
      <c r="AC7" s="1221"/>
      <c r="AD7" s="1221"/>
      <c r="AE7" s="1221"/>
      <c r="AF7" s="1221"/>
      <c r="AG7" s="1221"/>
      <c r="AH7" s="1221"/>
      <c r="AI7" s="1222"/>
      <c r="AK7" s="1197"/>
      <c r="AL7" s="1198"/>
      <c r="AM7" s="1198"/>
      <c r="AN7" s="1198"/>
      <c r="AO7" s="1198"/>
      <c r="AP7" s="1198"/>
      <c r="AQ7" s="1199"/>
    </row>
    <row r="8" spans="1:43" ht="47.25" customHeight="1">
      <c r="A8" s="185" t="s">
        <v>121</v>
      </c>
      <c r="B8" s="190"/>
      <c r="C8" s="190"/>
      <c r="D8" s="190"/>
      <c r="E8" s="281">
        <f>IF(ISERROR(AVERAGE('All Meals'!J12:J62)),0,AVERAGE('All Meals'!J12:J62))</f>
        <v>1</v>
      </c>
      <c r="F8" s="184" t="s">
        <v>122</v>
      </c>
      <c r="G8" s="542"/>
      <c r="H8" s="542"/>
      <c r="I8" s="194">
        <f>'Weekly Report'!G5</f>
        <v>5</v>
      </c>
      <c r="J8" s="196"/>
      <c r="K8" s="196"/>
      <c r="M8" s="691" t="str">
        <f>IF('All Meals'!C13="","",'All Meals'!C13)</f>
        <v>Santa Fe wrap</v>
      </c>
      <c r="N8" s="692"/>
      <c r="O8" s="693"/>
      <c r="P8" s="693"/>
      <c r="Q8" s="693"/>
      <c r="R8" s="694">
        <f>O8*Q8</f>
        <v>0</v>
      </c>
      <c r="S8" s="694">
        <f>P8*Q8</f>
        <v>0</v>
      </c>
      <c r="T8" s="695"/>
      <c r="U8" s="696"/>
      <c r="V8" s="696"/>
      <c r="W8" s="696"/>
      <c r="X8" s="696"/>
      <c r="Y8" s="201">
        <f aca="true" t="shared" si="0" ref="Y8:Y39">V8*X8</f>
        <v>0</v>
      </c>
      <c r="Z8" s="201">
        <f aca="true" t="shared" si="1" ref="Z8:Z39">W8*X8</f>
        <v>0</v>
      </c>
      <c r="AB8" s="1176" t="s">
        <v>476</v>
      </c>
      <c r="AC8" s="1177"/>
      <c r="AD8" s="1177"/>
      <c r="AE8" s="1177"/>
      <c r="AF8" s="414">
        <v>1</v>
      </c>
      <c r="AG8" s="414">
        <f>INDEX(cups1,AF8)</f>
        <v>0</v>
      </c>
      <c r="AH8" s="1227"/>
      <c r="AI8" s="1228"/>
      <c r="AK8" s="984" t="s">
        <v>238</v>
      </c>
      <c r="AL8" s="985"/>
      <c r="AM8" s="985"/>
      <c r="AN8" s="414">
        <v>1</v>
      </c>
      <c r="AO8" s="414">
        <f>INDEX(Cups,AN8)</f>
        <v>0</v>
      </c>
      <c r="AP8" s="1200"/>
      <c r="AQ8" s="1201"/>
    </row>
    <row r="9" spans="1:43" s="23" customFormat="1" ht="47.25" customHeight="1">
      <c r="A9" s="1158" t="s">
        <v>622</v>
      </c>
      <c r="B9" s="1159"/>
      <c r="C9" s="1159"/>
      <c r="D9" s="1159"/>
      <c r="E9" s="1160"/>
      <c r="F9" s="1161" t="s">
        <v>623</v>
      </c>
      <c r="G9" s="1162"/>
      <c r="H9" s="1162"/>
      <c r="I9" s="1163"/>
      <c r="J9" s="202"/>
      <c r="K9" s="202"/>
      <c r="M9" s="691" t="str">
        <f>IF('All Meals'!C14="","",'All Meals'!C14)</f>
        <v>Hatton chicken</v>
      </c>
      <c r="N9" s="692"/>
      <c r="O9" s="693"/>
      <c r="P9" s="693"/>
      <c r="Q9" s="693"/>
      <c r="R9" s="694">
        <f>O9*Q9</f>
        <v>0</v>
      </c>
      <c r="S9" s="694">
        <f>P9*Q9</f>
        <v>0</v>
      </c>
      <c r="T9" s="695"/>
      <c r="U9" s="693"/>
      <c r="V9" s="693"/>
      <c r="W9" s="693"/>
      <c r="X9" s="693"/>
      <c r="Y9" s="201">
        <f t="shared" si="0"/>
        <v>0</v>
      </c>
      <c r="Z9" s="201">
        <f t="shared" si="1"/>
        <v>0</v>
      </c>
      <c r="AB9" s="1176" t="s">
        <v>477</v>
      </c>
      <c r="AC9" s="1177"/>
      <c r="AD9" s="1177"/>
      <c r="AE9" s="1177"/>
      <c r="AF9" s="414">
        <v>1</v>
      </c>
      <c r="AG9" s="414">
        <f>INDEX(cups1,AF9)</f>
        <v>0</v>
      </c>
      <c r="AH9" s="1227"/>
      <c r="AI9" s="1228"/>
      <c r="AK9" s="984"/>
      <c r="AL9" s="985"/>
      <c r="AM9" s="985"/>
      <c r="AN9" s="414">
        <v>1</v>
      </c>
      <c r="AO9" s="414">
        <f>INDEX(Cups,AN9)</f>
        <v>0</v>
      </c>
      <c r="AP9" s="1202"/>
      <c r="AQ9" s="1203"/>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Pepperoni pizza</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176" t="s">
        <v>484</v>
      </c>
      <c r="AC10" s="1177"/>
      <c r="AD10" s="1177"/>
      <c r="AE10" s="1177"/>
      <c r="AF10" s="427"/>
      <c r="AG10" s="427"/>
      <c r="AH10" s="1229"/>
      <c r="AI10" s="1230"/>
      <c r="AK10" s="984"/>
      <c r="AL10" s="985"/>
      <c r="AM10" s="985"/>
      <c r="AN10" s="414">
        <v>1</v>
      </c>
      <c r="AO10" s="414">
        <f>INDEX(Cups,AN10)</f>
        <v>0</v>
      </c>
      <c r="AP10" s="1202"/>
      <c r="AQ10" s="1203"/>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Spicy nachos with salsa</v>
      </c>
      <c r="N11" s="692"/>
      <c r="O11" s="698"/>
      <c r="P11" s="698"/>
      <c r="Q11" s="698"/>
      <c r="R11" s="694">
        <f t="shared" si="2"/>
        <v>0</v>
      </c>
      <c r="S11" s="694">
        <f t="shared" si="3"/>
        <v>0</v>
      </c>
      <c r="T11" s="695"/>
      <c r="U11" s="693"/>
      <c r="V11" s="698"/>
      <c r="W11" s="698"/>
      <c r="X11" s="698"/>
      <c r="Y11" s="201">
        <f t="shared" si="0"/>
        <v>0</v>
      </c>
      <c r="Z11" s="201">
        <f t="shared" si="1"/>
        <v>0</v>
      </c>
      <c r="AB11" s="1176"/>
      <c r="AC11" s="1177"/>
      <c r="AD11" s="1177"/>
      <c r="AE11" s="1177"/>
      <c r="AF11" s="427"/>
      <c r="AG11" s="427"/>
      <c r="AH11" s="1229"/>
      <c r="AI11" s="1230"/>
      <c r="AK11" s="984"/>
      <c r="AL11" s="985"/>
      <c r="AM11" s="985"/>
      <c r="AN11" s="414">
        <v>1</v>
      </c>
      <c r="AO11" s="414">
        <f>INDEX(Cups,AN11)</f>
        <v>0</v>
      </c>
      <c r="AP11" s="1202"/>
      <c r="AQ11" s="1203"/>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Hot italian sub with marinara sauce</v>
      </c>
      <c r="N12" s="692"/>
      <c r="O12" s="698"/>
      <c r="P12" s="698"/>
      <c r="Q12" s="698"/>
      <c r="R12" s="694">
        <f t="shared" si="2"/>
        <v>0</v>
      </c>
      <c r="S12" s="694">
        <f t="shared" si="3"/>
        <v>0</v>
      </c>
      <c r="T12" s="695"/>
      <c r="U12" s="693"/>
      <c r="V12" s="698"/>
      <c r="W12" s="698"/>
      <c r="X12" s="698"/>
      <c r="Y12" s="201">
        <f t="shared" si="0"/>
        <v>0</v>
      </c>
      <c r="Z12" s="201">
        <f t="shared" si="1"/>
        <v>0</v>
      </c>
      <c r="AB12" s="1176" t="s">
        <v>495</v>
      </c>
      <c r="AC12" s="1177"/>
      <c r="AD12" s="1177"/>
      <c r="AE12" s="1177"/>
      <c r="AF12" s="332"/>
      <c r="AG12" s="332"/>
      <c r="AH12" s="1208">
        <f>ROUND(IF(ISERROR((AH10*AG8)/AG9),0,(AH10*AG8)/AG9),2)</f>
        <v>0</v>
      </c>
      <c r="AI12" s="1209"/>
      <c r="AK12" s="984"/>
      <c r="AL12" s="985"/>
      <c r="AM12" s="985"/>
      <c r="AN12" s="414">
        <v>1</v>
      </c>
      <c r="AO12" s="414">
        <f>INDEX(Cups,AN12)</f>
        <v>0</v>
      </c>
      <c r="AP12" s="1204"/>
      <c r="AQ12" s="1205"/>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176"/>
      <c r="AC13" s="1177"/>
      <c r="AD13" s="1177"/>
      <c r="AE13" s="1177"/>
      <c r="AF13" s="414"/>
      <c r="AG13" s="414"/>
      <c r="AH13" s="1208"/>
      <c r="AI13" s="1209"/>
      <c r="AK13" s="986"/>
      <c r="AL13" s="987"/>
      <c r="AM13" s="987"/>
      <c r="AN13" s="263"/>
      <c r="AO13" s="263"/>
      <c r="AP13" s="1206">
        <f>SUM(AO8:AO12)</f>
        <v>0</v>
      </c>
      <c r="AQ13" s="1207"/>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20" t="s">
        <v>497</v>
      </c>
      <c r="AC14" s="1221"/>
      <c r="AD14" s="1221"/>
      <c r="AE14" s="1221"/>
      <c r="AF14" s="1221"/>
      <c r="AG14" s="1221"/>
      <c r="AH14" s="1221"/>
      <c r="AI14" s="1222"/>
      <c r="AK14" s="1186" t="s">
        <v>457</v>
      </c>
      <c r="AL14" s="1187"/>
      <c r="AM14" s="1187"/>
      <c r="AN14" s="1187"/>
      <c r="AO14" s="1187"/>
      <c r="AP14" s="1187"/>
      <c r="AQ14" s="1188"/>
    </row>
    <row r="15" spans="1:43" ht="47.25" customHeight="1" thickBot="1">
      <c r="A15" s="1304" t="s">
        <v>10</v>
      </c>
      <c r="B15" s="1305"/>
      <c r="C15" s="1305"/>
      <c r="D15" s="1305"/>
      <c r="E15" s="1305"/>
      <c r="F15" s="1305"/>
      <c r="G15" s="1305"/>
      <c r="H15" s="1305"/>
      <c r="I15" s="1306"/>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176" t="s">
        <v>498</v>
      </c>
      <c r="AC15" s="1177"/>
      <c r="AD15" s="1177"/>
      <c r="AE15" s="1177"/>
      <c r="AF15" s="25"/>
      <c r="AG15" s="25"/>
      <c r="AH15" s="1214"/>
      <c r="AI15" s="1215"/>
      <c r="AK15" s="1189"/>
      <c r="AL15" s="1190"/>
      <c r="AM15" s="1190"/>
      <c r="AN15" s="1190"/>
      <c r="AO15" s="1190"/>
      <c r="AP15" s="1190"/>
      <c r="AQ15" s="1191"/>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176" t="s">
        <v>499</v>
      </c>
      <c r="AC16" s="1177"/>
      <c r="AD16" s="1177"/>
      <c r="AE16" s="1177"/>
      <c r="AF16" s="25"/>
      <c r="AG16" s="25"/>
      <c r="AH16" s="1214"/>
      <c r="AI16" s="1215"/>
      <c r="AK16" s="1179" t="s">
        <v>239</v>
      </c>
      <c r="AL16" s="1180"/>
      <c r="AM16" s="1181"/>
      <c r="AN16" s="203"/>
      <c r="AO16" s="203"/>
      <c r="AP16" s="975"/>
      <c r="AQ16" s="976"/>
    </row>
    <row r="17" spans="1:43" ht="47.25" customHeight="1">
      <c r="A17" s="1256" t="s">
        <v>124</v>
      </c>
      <c r="B17" s="1257"/>
      <c r="C17" s="1257"/>
      <c r="D17" s="1257"/>
      <c r="E17" s="1257"/>
      <c r="F17" s="1257"/>
      <c r="G17" s="1257"/>
      <c r="H17" s="1257"/>
      <c r="I17" s="1258"/>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10" t="s">
        <v>483</v>
      </c>
      <c r="AC17" s="1211"/>
      <c r="AD17" s="1211"/>
      <c r="AE17" s="1211"/>
      <c r="AF17" s="264"/>
      <c r="AG17" s="264"/>
      <c r="AH17" s="1223"/>
      <c r="AI17" s="1224"/>
      <c r="AK17" s="972"/>
      <c r="AL17" s="973"/>
      <c r="AM17" s="974"/>
      <c r="AN17" s="203"/>
      <c r="AO17" s="203"/>
      <c r="AP17" s="977"/>
      <c r="AQ17" s="978"/>
    </row>
    <row r="18" spans="1:43" ht="47.25" customHeight="1" thickBot="1">
      <c r="A18" s="558"/>
      <c r="B18" s="559">
        <v>4</v>
      </c>
      <c r="C18" s="575">
        <v>114.65</v>
      </c>
      <c r="D18" s="575">
        <v>0.3595</v>
      </c>
      <c r="E18" s="1246" t="s">
        <v>519</v>
      </c>
      <c r="F18" s="1246"/>
      <c r="G18" s="1246"/>
      <c r="H18" s="1246"/>
      <c r="I18" s="1247"/>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176"/>
      <c r="AC18" s="1177"/>
      <c r="AD18" s="1177"/>
      <c r="AE18" s="1177"/>
      <c r="AF18" s="265"/>
      <c r="AG18" s="265"/>
      <c r="AH18" s="1225"/>
      <c r="AI18" s="1226"/>
      <c r="AK18" s="764" t="s">
        <v>237</v>
      </c>
      <c r="AL18" s="956"/>
      <c r="AM18" s="957"/>
      <c r="AN18" s="264"/>
      <c r="AO18" s="264"/>
      <c r="AP18" s="1182">
        <f>FLOOR(AP16,0.125)</f>
        <v>0</v>
      </c>
      <c r="AQ18" s="1183"/>
    </row>
    <row r="19" spans="1:43" ht="47.25" customHeight="1" thickBot="1">
      <c r="A19" s="558"/>
      <c r="B19" s="559"/>
      <c r="C19" s="575">
        <v>92.5</v>
      </c>
      <c r="D19" s="575">
        <v>0.841</v>
      </c>
      <c r="E19" s="1246" t="s">
        <v>520</v>
      </c>
      <c r="F19" s="1246"/>
      <c r="G19" s="1246"/>
      <c r="H19" s="1246"/>
      <c r="I19" s="1247"/>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176" t="s">
        <v>500</v>
      </c>
      <c r="AC19" s="1177"/>
      <c r="AD19" s="1177"/>
      <c r="AE19" s="1177"/>
      <c r="AF19" s="264"/>
      <c r="AG19" s="264"/>
      <c r="AH19" s="1216">
        <f>ROUND(IF(ISERROR((AH17*AH15)/AH16),0,(AH17*AH15)/AH16),2)</f>
        <v>0</v>
      </c>
      <c r="AI19" s="1217"/>
      <c r="AK19" s="765"/>
      <c r="AL19" s="958"/>
      <c r="AM19" s="959"/>
      <c r="AN19" s="265"/>
      <c r="AO19" s="265"/>
      <c r="AP19" s="1184"/>
      <c r="AQ19" s="1185"/>
    </row>
    <row r="20" spans="1:35" ht="47.25" customHeight="1" thickBot="1">
      <c r="A20" s="558"/>
      <c r="B20" s="559"/>
      <c r="C20" s="575">
        <v>124.15</v>
      </c>
      <c r="D20" s="575">
        <v>1.0635</v>
      </c>
      <c r="E20" s="1246" t="s">
        <v>521</v>
      </c>
      <c r="F20" s="1246"/>
      <c r="G20" s="1246"/>
      <c r="H20" s="1246"/>
      <c r="I20" s="1247"/>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12"/>
      <c r="AC20" s="1213"/>
      <c r="AD20" s="1213"/>
      <c r="AE20" s="1213"/>
      <c r="AF20" s="265"/>
      <c r="AG20" s="265"/>
      <c r="AH20" s="1218"/>
      <c r="AI20" s="1219"/>
    </row>
    <row r="21" spans="1:26" ht="47.25" customHeight="1" thickBot="1">
      <c r="A21" s="560"/>
      <c r="B21" s="561"/>
      <c r="C21" s="561">
        <v>0</v>
      </c>
      <c r="D21" s="561">
        <v>0</v>
      </c>
      <c r="E21" s="1302" t="s">
        <v>151</v>
      </c>
      <c r="F21" s="1302"/>
      <c r="G21" s="1302"/>
      <c r="H21" s="1302"/>
      <c r="I21" s="1303"/>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151" t="s">
        <v>631</v>
      </c>
      <c r="AC22" s="1151"/>
      <c r="AD22" s="1151"/>
      <c r="AE22" s="1151"/>
      <c r="AF22" s="1151"/>
      <c r="AG22" s="1151"/>
      <c r="AH22" s="1151"/>
      <c r="AI22" s="1151"/>
      <c r="AJ22" s="1151"/>
      <c r="AK22" s="1151"/>
      <c r="AL22" s="1151"/>
      <c r="AM22" s="1151"/>
      <c r="AN22" s="1151"/>
      <c r="AO22" s="1151"/>
      <c r="AP22" s="1151"/>
      <c r="AQ22" s="1151"/>
    </row>
    <row r="23" spans="1:26" ht="47.25" customHeight="1">
      <c r="A23" s="1164" t="s">
        <v>628</v>
      </c>
      <c r="B23" s="1165"/>
      <c r="C23" s="1165"/>
      <c r="D23" s="1165"/>
      <c r="E23" s="1165"/>
      <c r="F23" s="1165"/>
      <c r="G23" s="1165"/>
      <c r="H23" s="1165"/>
      <c r="I23" s="1166"/>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167"/>
      <c r="B24" s="1168"/>
      <c r="C24" s="1168"/>
      <c r="D24" s="1168"/>
      <c r="E24" s="1168"/>
      <c r="F24" s="1168"/>
      <c r="G24" s="1168"/>
      <c r="H24" s="1168"/>
      <c r="I24" s="1169"/>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59" t="s">
        <v>471</v>
      </c>
      <c r="B25" s="1259"/>
      <c r="C25" s="1259"/>
      <c r="D25" s="1259"/>
      <c r="E25" s="1259"/>
      <c r="F25" s="1259"/>
      <c r="G25" s="1259"/>
      <c r="H25" s="1259"/>
      <c r="I25" s="1259"/>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60" t="s">
        <v>752</v>
      </c>
      <c r="B26" s="1261"/>
      <c r="C26" s="1261"/>
      <c r="D26" s="1261"/>
      <c r="E26" s="1261"/>
      <c r="F26" s="1262"/>
      <c r="G26" s="506"/>
      <c r="H26" s="506"/>
      <c r="I26" s="689">
        <f>IF(ISERROR(('Weekly Report'!G13/SUM('Weekly Report'!G13:G17))*'Weekly Report'!G10),0,('Weekly Report'!G13)/SUM('Weekly Report'!G13:G17))*'Weekly Report'!G10</f>
        <v>1.125</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148" t="s">
        <v>617</v>
      </c>
      <c r="AD26" s="1149"/>
      <c r="AE26" s="1149"/>
      <c r="AF26" s="1149"/>
      <c r="AG26" s="1149"/>
      <c r="AH26" s="1149"/>
      <c r="AI26" s="1149"/>
      <c r="AJ26" s="1149"/>
      <c r="AK26" s="1149"/>
      <c r="AL26" s="1149"/>
      <c r="AM26" s="1150"/>
      <c r="AN26" s="535"/>
      <c r="AO26" s="535"/>
      <c r="AP26" s="204"/>
      <c r="AQ26" s="204"/>
    </row>
    <row r="27" spans="1:39" ht="47.25" customHeight="1">
      <c r="A27" s="1263" t="s">
        <v>744</v>
      </c>
      <c r="B27" s="1263"/>
      <c r="C27" s="1263"/>
      <c r="D27" s="1263"/>
      <c r="E27" s="1263"/>
      <c r="F27" s="1263"/>
      <c r="G27" s="1263"/>
      <c r="H27" s="1263"/>
      <c r="I27" s="1263"/>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155" t="s">
        <v>603</v>
      </c>
      <c r="AD27" s="1155"/>
      <c r="AE27" s="1155"/>
      <c r="AF27" s="1155"/>
      <c r="AG27" s="1155"/>
      <c r="AH27" s="1155"/>
      <c r="AI27" s="1155" t="s">
        <v>604</v>
      </c>
      <c r="AJ27" s="1155"/>
      <c r="AK27" s="1155"/>
      <c r="AL27" s="1155" t="s">
        <v>605</v>
      </c>
      <c r="AM27" s="1155"/>
    </row>
    <row r="28" spans="1:39" ht="47.25" customHeight="1">
      <c r="A28" s="576"/>
      <c r="B28" s="577">
        <v>4</v>
      </c>
      <c r="C28" s="578">
        <v>40.6</v>
      </c>
      <c r="D28" s="578">
        <v>0.3091666666666667</v>
      </c>
      <c r="E28" s="1235" t="s">
        <v>525</v>
      </c>
      <c r="F28" s="1235"/>
      <c r="G28" s="1235"/>
      <c r="H28" s="1235"/>
      <c r="I28" s="1236"/>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154" t="s">
        <v>618</v>
      </c>
      <c r="AD28" s="1154"/>
      <c r="AE28" s="1154"/>
      <c r="AF28" s="1154"/>
      <c r="AG28" s="1154"/>
      <c r="AH28" s="1154"/>
      <c r="AI28" s="1154">
        <v>68</v>
      </c>
      <c r="AJ28" s="1154"/>
      <c r="AK28" s="1154"/>
      <c r="AL28" s="1154">
        <v>4.87</v>
      </c>
      <c r="AM28" s="1154"/>
    </row>
    <row r="29" spans="1:39" ht="47.25" customHeight="1">
      <c r="A29" s="579"/>
      <c r="B29" s="580"/>
      <c r="C29" s="578">
        <v>63</v>
      </c>
      <c r="D29" s="578">
        <v>1.0266666666666668</v>
      </c>
      <c r="E29" s="1235" t="s">
        <v>526</v>
      </c>
      <c r="F29" s="1235"/>
      <c r="G29" s="1235"/>
      <c r="H29" s="1235"/>
      <c r="I29" s="1236"/>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157" t="s">
        <v>753</v>
      </c>
      <c r="AD29" s="1154">
        <v>68</v>
      </c>
      <c r="AE29" s="1154">
        <v>1.58</v>
      </c>
      <c r="AF29" s="1154" t="s">
        <v>606</v>
      </c>
      <c r="AG29" s="1154">
        <v>68</v>
      </c>
      <c r="AH29" s="1154">
        <v>1.58</v>
      </c>
      <c r="AI29" s="1154">
        <v>68</v>
      </c>
      <c r="AJ29" s="1154">
        <v>1.58</v>
      </c>
      <c r="AK29" s="1154" t="s">
        <v>606</v>
      </c>
      <c r="AL29" s="1154">
        <v>1.58</v>
      </c>
      <c r="AM29" s="1154"/>
    </row>
    <row r="30" spans="1:39" ht="47.25" customHeight="1">
      <c r="A30" s="579"/>
      <c r="B30" s="580"/>
      <c r="C30" s="578">
        <v>85.4</v>
      </c>
      <c r="D30" s="578">
        <v>1.7441666666666669</v>
      </c>
      <c r="E30" s="1235" t="s">
        <v>527</v>
      </c>
      <c r="F30" s="1235"/>
      <c r="G30" s="1235"/>
      <c r="H30" s="1235"/>
      <c r="I30" s="1236"/>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154" t="s">
        <v>607</v>
      </c>
      <c r="AD30" s="1154">
        <v>52</v>
      </c>
      <c r="AE30" s="1154">
        <v>3.46</v>
      </c>
      <c r="AF30" s="1154" t="s">
        <v>607</v>
      </c>
      <c r="AG30" s="1154">
        <v>52</v>
      </c>
      <c r="AH30" s="1154">
        <v>3.46</v>
      </c>
      <c r="AI30" s="1154">
        <v>52</v>
      </c>
      <c r="AJ30" s="1154">
        <v>3.46</v>
      </c>
      <c r="AK30" s="1154" t="s">
        <v>607</v>
      </c>
      <c r="AL30" s="1154">
        <v>3.46</v>
      </c>
      <c r="AM30" s="1154"/>
    </row>
    <row r="31" spans="1:39" ht="47.25" customHeight="1">
      <c r="A31" s="581"/>
      <c r="B31" s="582"/>
      <c r="C31" s="582">
        <v>0</v>
      </c>
      <c r="D31" s="582">
        <v>0</v>
      </c>
      <c r="E31" s="1244" t="s">
        <v>152</v>
      </c>
      <c r="F31" s="1244"/>
      <c r="G31" s="1244"/>
      <c r="H31" s="1244"/>
      <c r="I31" s="1245"/>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154" t="s">
        <v>608</v>
      </c>
      <c r="AD31" s="1154">
        <v>73</v>
      </c>
      <c r="AE31" s="1154">
        <v>1.2</v>
      </c>
      <c r="AF31" s="1154" t="s">
        <v>608</v>
      </c>
      <c r="AG31" s="1154">
        <v>73</v>
      </c>
      <c r="AH31" s="1154">
        <v>1.2</v>
      </c>
      <c r="AI31" s="1154">
        <v>73</v>
      </c>
      <c r="AJ31" s="1154">
        <v>1.2</v>
      </c>
      <c r="AK31" s="1154" t="s">
        <v>608</v>
      </c>
      <c r="AL31" s="1156">
        <v>1.2</v>
      </c>
      <c r="AM31" s="1156"/>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154" t="s">
        <v>609</v>
      </c>
      <c r="AD32" s="1154">
        <v>29</v>
      </c>
      <c r="AE32" s="1154">
        <v>0.19</v>
      </c>
      <c r="AF32" s="1154" t="s">
        <v>609</v>
      </c>
      <c r="AG32" s="1154">
        <v>29</v>
      </c>
      <c r="AH32" s="1154">
        <v>0.19</v>
      </c>
      <c r="AI32" s="1154">
        <v>29</v>
      </c>
      <c r="AJ32" s="1154">
        <v>0.19</v>
      </c>
      <c r="AK32" s="1154" t="s">
        <v>609</v>
      </c>
      <c r="AL32" s="1154">
        <v>0.19</v>
      </c>
      <c r="AM32" s="1154"/>
    </row>
    <row r="33" spans="1:39" ht="47.25" customHeight="1">
      <c r="A33" s="1249" t="s">
        <v>472</v>
      </c>
      <c r="B33" s="1249"/>
      <c r="C33" s="1249"/>
      <c r="D33" s="1249"/>
      <c r="E33" s="1249"/>
      <c r="F33" s="1249"/>
      <c r="G33" s="1249"/>
      <c r="H33" s="1249"/>
      <c r="I33" s="1249"/>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154" t="s">
        <v>610</v>
      </c>
      <c r="AD33" s="1154">
        <v>43</v>
      </c>
      <c r="AE33" s="1154">
        <v>0.66</v>
      </c>
      <c r="AF33" s="1154" t="s">
        <v>610</v>
      </c>
      <c r="AG33" s="1154">
        <v>43</v>
      </c>
      <c r="AH33" s="1154">
        <v>0.66</v>
      </c>
      <c r="AI33" s="1154">
        <v>43</v>
      </c>
      <c r="AJ33" s="1154">
        <v>0.66</v>
      </c>
      <c r="AK33" s="1154" t="s">
        <v>610</v>
      </c>
      <c r="AL33" s="1154">
        <v>0.66</v>
      </c>
      <c r="AM33" s="1154"/>
    </row>
    <row r="34" spans="1:39" ht="47.25" customHeight="1">
      <c r="A34" s="1250" t="s">
        <v>749</v>
      </c>
      <c r="B34" s="1251"/>
      <c r="C34" s="1251"/>
      <c r="D34" s="1251"/>
      <c r="E34" s="1251"/>
      <c r="F34" s="1252"/>
      <c r="G34" s="504"/>
      <c r="H34" s="504"/>
      <c r="I34" s="690">
        <f>IF(ISERROR(('Weekly Report'!G14)/SUM('Weekly Report'!G13:G17)*'Weekly Report'!G10),0,(('Weekly Report'!G14)/SUM('Weekly Report'!G13:G17)*'Weekly Report'!G10))</f>
        <v>1.75</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154" t="s">
        <v>611</v>
      </c>
      <c r="AD34" s="1154">
        <v>11</v>
      </c>
      <c r="AE34" s="1154">
        <v>0.07</v>
      </c>
      <c r="AF34" s="1154" t="s">
        <v>611</v>
      </c>
      <c r="AG34" s="1154">
        <v>11</v>
      </c>
      <c r="AH34" s="1154">
        <v>0.07</v>
      </c>
      <c r="AI34" s="1154">
        <v>11</v>
      </c>
      <c r="AJ34" s="1154">
        <v>0.07</v>
      </c>
      <c r="AK34" s="1154" t="s">
        <v>611</v>
      </c>
      <c r="AL34" s="1154">
        <v>0.07</v>
      </c>
      <c r="AM34" s="1154"/>
    </row>
    <row r="35" spans="1:39" ht="47.25" customHeight="1">
      <c r="A35" s="1170" t="s">
        <v>626</v>
      </c>
      <c r="B35" s="1171"/>
      <c r="C35" s="1171"/>
      <c r="D35" s="1171"/>
      <c r="E35" s="1172"/>
      <c r="F35" s="1173" t="s">
        <v>627</v>
      </c>
      <c r="G35" s="1174"/>
      <c r="H35" s="1174"/>
      <c r="I35" s="1175"/>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154" t="s">
        <v>612</v>
      </c>
      <c r="AD35" s="1154">
        <v>57</v>
      </c>
      <c r="AE35" s="1154">
        <v>0.72</v>
      </c>
      <c r="AF35" s="1154" t="s">
        <v>612</v>
      </c>
      <c r="AG35" s="1154">
        <v>57</v>
      </c>
      <c r="AH35" s="1154">
        <v>0.72</v>
      </c>
      <c r="AI35" s="1154">
        <v>57</v>
      </c>
      <c r="AJ35" s="1154">
        <v>0.72</v>
      </c>
      <c r="AK35" s="1154" t="s">
        <v>612</v>
      </c>
      <c r="AL35" s="1154">
        <v>0.72</v>
      </c>
      <c r="AM35" s="1154"/>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154" t="s">
        <v>613</v>
      </c>
      <c r="AD36" s="1154">
        <v>9</v>
      </c>
      <c r="AE36" s="1154">
        <v>0</v>
      </c>
      <c r="AF36" s="1154" t="s">
        <v>613</v>
      </c>
      <c r="AG36" s="1154">
        <v>9</v>
      </c>
      <c r="AH36" s="1154">
        <v>0</v>
      </c>
      <c r="AI36" s="1154">
        <v>9</v>
      </c>
      <c r="AJ36" s="1154">
        <v>0</v>
      </c>
      <c r="AK36" s="1154" t="s">
        <v>613</v>
      </c>
      <c r="AL36" s="1154">
        <v>0</v>
      </c>
      <c r="AM36" s="1154"/>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154" t="s">
        <v>614</v>
      </c>
      <c r="AD37" s="1154">
        <v>38</v>
      </c>
      <c r="AE37" s="1154">
        <v>0</v>
      </c>
      <c r="AF37" s="1154" t="s">
        <v>614</v>
      </c>
      <c r="AG37" s="1154">
        <v>38</v>
      </c>
      <c r="AH37" s="1154">
        <v>0</v>
      </c>
      <c r="AI37" s="1154">
        <v>38</v>
      </c>
      <c r="AJ37" s="1154">
        <v>0</v>
      </c>
      <c r="AK37" s="1154" t="s">
        <v>614</v>
      </c>
      <c r="AL37" s="1154">
        <v>0</v>
      </c>
      <c r="AM37" s="1154"/>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154" t="s">
        <v>615</v>
      </c>
      <c r="AD38" s="1154">
        <v>106</v>
      </c>
      <c r="AE38" s="1154">
        <v>0.01</v>
      </c>
      <c r="AF38" s="1154" t="s">
        <v>615</v>
      </c>
      <c r="AG38" s="1154">
        <v>106</v>
      </c>
      <c r="AH38" s="1154">
        <v>0.01</v>
      </c>
      <c r="AI38" s="1154">
        <v>106</v>
      </c>
      <c r="AJ38" s="1154">
        <v>0.01</v>
      </c>
      <c r="AK38" s="1154" t="s">
        <v>615</v>
      </c>
      <c r="AL38" s="1154">
        <v>0.01</v>
      </c>
      <c r="AM38" s="1154"/>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154" t="s">
        <v>616</v>
      </c>
      <c r="AD39" s="1154">
        <v>3</v>
      </c>
      <c r="AE39" s="1154">
        <v>0.01</v>
      </c>
      <c r="AF39" s="1154" t="s">
        <v>616</v>
      </c>
      <c r="AG39" s="1154">
        <v>3</v>
      </c>
      <c r="AH39" s="1154">
        <v>0.01</v>
      </c>
      <c r="AI39" s="1154">
        <v>3</v>
      </c>
      <c r="AJ39" s="1154">
        <v>0.01</v>
      </c>
      <c r="AK39" s="1154" t="s">
        <v>616</v>
      </c>
      <c r="AL39" s="1154">
        <v>0.01</v>
      </c>
      <c r="AM39" s="1154"/>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151" t="s">
        <v>631</v>
      </c>
      <c r="AD40" s="1151"/>
      <c r="AE40" s="1151"/>
      <c r="AF40" s="1151"/>
      <c r="AG40" s="1151"/>
      <c r="AH40" s="1151"/>
      <c r="AI40" s="1151"/>
      <c r="AJ40" s="1151"/>
      <c r="AK40" s="1151"/>
      <c r="AL40" s="1151"/>
      <c r="AM40" s="1151"/>
      <c r="AN40" s="1151"/>
    </row>
    <row r="41" spans="1:35" ht="47.25" customHeight="1">
      <c r="A41" s="1266" t="s">
        <v>473</v>
      </c>
      <c r="B41" s="1266"/>
      <c r="C41" s="1266"/>
      <c r="D41" s="1266"/>
      <c r="E41" s="1266"/>
      <c r="F41" s="1266"/>
      <c r="G41" s="1266"/>
      <c r="H41" s="1266"/>
      <c r="I41" s="1266"/>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53" t="s">
        <v>750</v>
      </c>
      <c r="B42" s="1254"/>
      <c r="C42" s="1254"/>
      <c r="D42" s="1254"/>
      <c r="E42" s="1254"/>
      <c r="F42" s="1255"/>
      <c r="G42" s="505"/>
      <c r="H42" s="505"/>
      <c r="I42" s="706">
        <f>IF(ISERROR(('Weekly Report'!G15)/SUM('Weekly Report'!G13:G17)*'Weekly Report'!G10),0,'Weekly Report'!G15/SUM('Weekly Report'!G13:G17)*'Weekly Report'!G10)</f>
        <v>0.49999999999999994</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299" t="s">
        <v>741</v>
      </c>
      <c r="B43" s="1300"/>
      <c r="C43" s="1300"/>
      <c r="D43" s="1300"/>
      <c r="E43" s="1300"/>
      <c r="F43" s="1300"/>
      <c r="G43" s="1300"/>
      <c r="H43" s="1300"/>
      <c r="I43" s="1301"/>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264" t="s">
        <v>531</v>
      </c>
      <c r="F44" s="1264"/>
      <c r="G44" s="1264"/>
      <c r="H44" s="1264"/>
      <c r="I44" s="1265"/>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264" t="s">
        <v>532</v>
      </c>
      <c r="F45" s="1264"/>
      <c r="G45" s="1264"/>
      <c r="H45" s="1264"/>
      <c r="I45" s="1265"/>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264" t="s">
        <v>533</v>
      </c>
      <c r="F46" s="1264"/>
      <c r="G46" s="1264"/>
      <c r="H46" s="1264"/>
      <c r="I46" s="1265"/>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313" t="s">
        <v>154</v>
      </c>
      <c r="F47" s="1313"/>
      <c r="G47" s="1313"/>
      <c r="H47" s="1313"/>
      <c r="I47" s="1314"/>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286" t="s">
        <v>474</v>
      </c>
      <c r="B49" s="1286"/>
      <c r="C49" s="1286"/>
      <c r="D49" s="1286"/>
      <c r="E49" s="1286"/>
      <c r="F49" s="1286"/>
      <c r="G49" s="1286"/>
      <c r="H49" s="1286"/>
      <c r="I49" s="1286"/>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321" t="s">
        <v>766</v>
      </c>
      <c r="B50" s="1322"/>
      <c r="C50" s="1322"/>
      <c r="D50" s="1322"/>
      <c r="E50" s="1322"/>
      <c r="F50" s="1323"/>
      <c r="G50" s="508"/>
      <c r="H50" s="508"/>
      <c r="I50" s="705">
        <f>IF(ISERROR(('Weekly Report'!G16)/SUM('Weekly Report'!G13:G17)*'Weekly Report'!G10),0,('Weekly Report'!G16)/SUM('Weekly Report'!G13:G17)*'Weekly Report'!G10)</f>
        <v>1.5</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324" t="s">
        <v>742</v>
      </c>
      <c r="B51" s="1325"/>
      <c r="C51" s="1325"/>
      <c r="D51" s="1325"/>
      <c r="E51" s="1325"/>
      <c r="F51" s="1325"/>
      <c r="G51" s="1325"/>
      <c r="H51" s="1325"/>
      <c r="I51" s="1326"/>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77" t="s">
        <v>534</v>
      </c>
      <c r="F52" s="1277"/>
      <c r="G52" s="1277"/>
      <c r="H52" s="1277"/>
      <c r="I52" s="1278"/>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77" t="s">
        <v>535</v>
      </c>
      <c r="F53" s="1277"/>
      <c r="G53" s="1277"/>
      <c r="H53" s="1277"/>
      <c r="I53" s="1278"/>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77" t="s">
        <v>536</v>
      </c>
      <c r="F54" s="1277"/>
      <c r="G54" s="1277"/>
      <c r="H54" s="1277"/>
      <c r="I54" s="1278"/>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291" t="s">
        <v>155</v>
      </c>
      <c r="F55" s="1291"/>
      <c r="G55" s="1291"/>
      <c r="H55" s="1291"/>
      <c r="I55" s="1292"/>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293" t="s">
        <v>475</v>
      </c>
      <c r="B57" s="1293"/>
      <c r="C57" s="1293"/>
      <c r="D57" s="1293"/>
      <c r="E57" s="1293"/>
      <c r="F57" s="1293"/>
      <c r="G57" s="1293"/>
      <c r="H57" s="1293"/>
      <c r="I57" s="1293"/>
      <c r="M57" s="2"/>
      <c r="N57" s="2"/>
    </row>
    <row r="58" spans="1:21" ht="47.25" customHeight="1">
      <c r="A58" s="1296" t="s">
        <v>751</v>
      </c>
      <c r="B58" s="1297"/>
      <c r="C58" s="1297"/>
      <c r="D58" s="1297"/>
      <c r="E58" s="1297"/>
      <c r="F58" s="1298"/>
      <c r="G58" s="507"/>
      <c r="H58" s="507"/>
      <c r="I58" s="686">
        <f>IF(ISERROR(('Weekly Report'!G17)/SUM('Weekly Report'!G13:G17)*'Weekly Report'!G10),0,('Weekly Report'!G17)/SUM('Weekly Report'!G13:G17)*'Weekly Report'!G10)</f>
        <v>1.25</v>
      </c>
      <c r="M58" s="2"/>
      <c r="N58" s="2"/>
      <c r="O58" s="1280" t="s">
        <v>141</v>
      </c>
      <c r="P58" s="1281"/>
      <c r="Q58" s="1281"/>
      <c r="R58" s="1281"/>
      <c r="S58" s="1281"/>
      <c r="T58" s="1281"/>
      <c r="U58" s="1282"/>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307" t="s">
        <v>144</v>
      </c>
      <c r="R59" s="1308"/>
      <c r="S59" s="1308"/>
      <c r="T59" s="1309"/>
      <c r="U59" s="212" t="s">
        <v>145</v>
      </c>
    </row>
    <row r="60" spans="1:43" s="201" customFormat="1" ht="47.25" customHeight="1">
      <c r="A60" s="110"/>
      <c r="B60" s="609">
        <v>4</v>
      </c>
      <c r="C60" s="610">
        <v>38.18181818181818</v>
      </c>
      <c r="D60" s="610">
        <v>0.06554545454545455</v>
      </c>
      <c r="E60" s="1242" t="s">
        <v>537</v>
      </c>
      <c r="F60" s="1242"/>
      <c r="G60" s="1242"/>
      <c r="H60" s="1242"/>
      <c r="I60" s="1243"/>
      <c r="J60" s="202"/>
      <c r="K60" s="202"/>
      <c r="M60" s="2"/>
      <c r="N60" s="2"/>
      <c r="O60" s="1273" t="s">
        <v>98</v>
      </c>
      <c r="P60" s="553" t="s">
        <v>143</v>
      </c>
      <c r="Q60" s="1267" t="s">
        <v>149</v>
      </c>
      <c r="R60" s="1268"/>
      <c r="S60" s="1268"/>
      <c r="T60" s="1269"/>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42" t="s">
        <v>538</v>
      </c>
      <c r="F61" s="1242"/>
      <c r="G61" s="1242"/>
      <c r="H61" s="1242"/>
      <c r="I61" s="1243"/>
      <c r="J61" s="202">
        <f>C64*I58</f>
        <v>0</v>
      </c>
      <c r="K61" s="202">
        <f>I58*D64</f>
        <v>0</v>
      </c>
      <c r="N61" s="550"/>
      <c r="O61" s="1274"/>
      <c r="P61" s="554">
        <f>ROUND(SUM(J67,O72,V72),2)</f>
        <v>0</v>
      </c>
      <c r="Q61" s="1270"/>
      <c r="R61" s="1271"/>
      <c r="S61" s="1271"/>
      <c r="T61" s="1272"/>
      <c r="U61" s="1276"/>
      <c r="X61" s="201"/>
      <c r="AK61" s="201"/>
      <c r="AL61" s="201"/>
      <c r="AM61" s="201"/>
      <c r="AN61" s="201"/>
      <c r="AO61" s="201"/>
      <c r="AP61" s="201"/>
      <c r="AQ61" s="201"/>
    </row>
    <row r="62" spans="1:43" s="201" customFormat="1" ht="47.25" customHeight="1">
      <c r="A62" s="611"/>
      <c r="B62" s="612"/>
      <c r="C62" s="610">
        <v>119.18181818181819</v>
      </c>
      <c r="D62" s="610">
        <v>5.688295454545455</v>
      </c>
      <c r="E62" s="1242" t="s">
        <v>539</v>
      </c>
      <c r="F62" s="1242"/>
      <c r="G62" s="1242"/>
      <c r="H62" s="1242"/>
      <c r="I62" s="1243"/>
      <c r="J62" s="202"/>
      <c r="K62" s="202"/>
      <c r="O62" s="1273" t="s">
        <v>131</v>
      </c>
      <c r="P62" s="553" t="s">
        <v>148</v>
      </c>
      <c r="Q62" s="1315" t="s">
        <v>147</v>
      </c>
      <c r="R62" s="1316"/>
      <c r="S62" s="1316"/>
      <c r="T62" s="1317"/>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311" t="s">
        <v>156</v>
      </c>
      <c r="F63" s="1311"/>
      <c r="G63" s="1311"/>
      <c r="H63" s="1311"/>
      <c r="I63" s="1312"/>
      <c r="J63" s="202" t="s">
        <v>127</v>
      </c>
      <c r="K63" s="202" t="s">
        <v>128</v>
      </c>
      <c r="M63" s="182"/>
      <c r="N63" s="539"/>
      <c r="O63" s="1310"/>
      <c r="P63" s="555">
        <f>ROUND(IF(ISERROR(SUM(K67,P72,W72)*9/P61),0,SUM(K67,P72,W72)*9/P61),2)</f>
        <v>0</v>
      </c>
      <c r="Q63" s="1318"/>
      <c r="R63" s="1319"/>
      <c r="S63" s="1319"/>
      <c r="T63" s="1320"/>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178" t="s">
        <v>629</v>
      </c>
      <c r="B65" s="1178"/>
      <c r="C65" s="1178"/>
      <c r="D65" s="1178"/>
      <c r="E65" s="1178"/>
      <c r="F65" s="1178"/>
      <c r="G65" s="1178"/>
      <c r="H65" s="1178"/>
      <c r="I65" s="1178"/>
      <c r="P65" s="213"/>
    </row>
    <row r="66" spans="6:13" ht="22.5" customHeight="1" hidden="1">
      <c r="F66" s="1234" t="s">
        <v>132</v>
      </c>
      <c r="G66" s="1234"/>
      <c r="H66" s="1234"/>
      <c r="I66" s="1234"/>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5">
      <c r="O73" s="1248" t="s">
        <v>602</v>
      </c>
      <c r="P73" s="1248"/>
      <c r="Q73" s="1248"/>
      <c r="R73" s="1248"/>
      <c r="S73" s="1248"/>
      <c r="T73" s="1248"/>
      <c r="U73" s="1248"/>
    </row>
    <row r="74" spans="15:21" ht="15.75" thickBot="1">
      <c r="O74" s="1248"/>
      <c r="P74" s="1248"/>
      <c r="Q74" s="1248"/>
      <c r="R74" s="1248"/>
      <c r="S74" s="1248"/>
      <c r="T74" s="1248"/>
      <c r="U74" s="1248"/>
    </row>
    <row r="75" spans="15:21" ht="15.75" thickTop="1">
      <c r="O75" s="1061"/>
      <c r="P75" s="1062"/>
      <c r="Q75" s="1062"/>
      <c r="R75" s="1062"/>
      <c r="S75" s="1062"/>
      <c r="T75" s="1062"/>
      <c r="U75" s="1063"/>
    </row>
    <row r="76" spans="15:21" ht="15">
      <c r="O76" s="1064"/>
      <c r="P76" s="1003"/>
      <c r="Q76" s="1003"/>
      <c r="R76" s="1003"/>
      <c r="S76" s="1003"/>
      <c r="T76" s="1003"/>
      <c r="U76" s="1065"/>
    </row>
    <row r="77" spans="15:21" ht="15">
      <c r="O77" s="1064"/>
      <c r="P77" s="1003"/>
      <c r="Q77" s="1003"/>
      <c r="R77" s="1003"/>
      <c r="S77" s="1003"/>
      <c r="T77" s="1003"/>
      <c r="U77" s="1065"/>
    </row>
    <row r="78" spans="15:21" ht="15">
      <c r="O78" s="1064"/>
      <c r="P78" s="1003"/>
      <c r="Q78" s="1003"/>
      <c r="R78" s="1003"/>
      <c r="S78" s="1003"/>
      <c r="T78" s="1003"/>
      <c r="U78" s="1065"/>
    </row>
    <row r="79" spans="15:21" ht="15">
      <c r="O79" s="1064"/>
      <c r="P79" s="1003"/>
      <c r="Q79" s="1003"/>
      <c r="R79" s="1003"/>
      <c r="S79" s="1003"/>
      <c r="T79" s="1003"/>
      <c r="U79" s="1065"/>
    </row>
    <row r="80" spans="15:21" ht="15">
      <c r="O80" s="1064"/>
      <c r="P80" s="1003"/>
      <c r="Q80" s="1003"/>
      <c r="R80" s="1003"/>
      <c r="S80" s="1003"/>
      <c r="T80" s="1003"/>
      <c r="U80" s="1065"/>
    </row>
    <row r="81" spans="15:21" ht="15">
      <c r="O81" s="1064"/>
      <c r="P81" s="1003"/>
      <c r="Q81" s="1003"/>
      <c r="R81" s="1003"/>
      <c r="S81" s="1003"/>
      <c r="T81" s="1003"/>
      <c r="U81" s="1065"/>
    </row>
    <row r="82" spans="15:21" ht="15">
      <c r="O82" s="1064"/>
      <c r="P82" s="1003"/>
      <c r="Q82" s="1003"/>
      <c r="R82" s="1003"/>
      <c r="S82" s="1003"/>
      <c r="T82" s="1003"/>
      <c r="U82" s="1065"/>
    </row>
    <row r="83" spans="15:21" ht="15">
      <c r="O83" s="1064"/>
      <c r="P83" s="1003"/>
      <c r="Q83" s="1003"/>
      <c r="R83" s="1003"/>
      <c r="S83" s="1003"/>
      <c r="T83" s="1003"/>
      <c r="U83" s="1065"/>
    </row>
    <row r="84" spans="15:21" ht="15">
      <c r="O84" s="1064"/>
      <c r="P84" s="1003"/>
      <c r="Q84" s="1003"/>
      <c r="R84" s="1003"/>
      <c r="S84" s="1003"/>
      <c r="T84" s="1003"/>
      <c r="U84" s="1065"/>
    </row>
    <row r="85" spans="15:21" ht="15">
      <c r="O85" s="1064"/>
      <c r="P85" s="1003"/>
      <c r="Q85" s="1003"/>
      <c r="R85" s="1003"/>
      <c r="S85" s="1003"/>
      <c r="T85" s="1003"/>
      <c r="U85" s="1065"/>
    </row>
    <row r="86" spans="15:21" ht="15">
      <c r="O86" s="1064"/>
      <c r="P86" s="1003"/>
      <c r="Q86" s="1003"/>
      <c r="R86" s="1003"/>
      <c r="S86" s="1003"/>
      <c r="T86" s="1003"/>
      <c r="U86" s="1065"/>
    </row>
    <row r="87" spans="15:21" ht="15">
      <c r="O87" s="1064"/>
      <c r="P87" s="1003"/>
      <c r="Q87" s="1003"/>
      <c r="R87" s="1003"/>
      <c r="S87" s="1003"/>
      <c r="T87" s="1003"/>
      <c r="U87" s="1065"/>
    </row>
    <row r="88" spans="15:21" ht="15">
      <c r="O88" s="1064"/>
      <c r="P88" s="1003"/>
      <c r="Q88" s="1003"/>
      <c r="R88" s="1003"/>
      <c r="S88" s="1003"/>
      <c r="T88" s="1003"/>
      <c r="U88" s="1065"/>
    </row>
    <row r="89" spans="15:21" ht="15">
      <c r="O89" s="1064"/>
      <c r="P89" s="1003"/>
      <c r="Q89" s="1003"/>
      <c r="R89" s="1003"/>
      <c r="S89" s="1003"/>
      <c r="T89" s="1003"/>
      <c r="U89" s="1065"/>
    </row>
    <row r="90" spans="15:21" ht="15">
      <c r="O90" s="1064"/>
      <c r="P90" s="1003"/>
      <c r="Q90" s="1003"/>
      <c r="R90" s="1003"/>
      <c r="S90" s="1003"/>
      <c r="T90" s="1003"/>
      <c r="U90" s="1065"/>
    </row>
    <row r="91" spans="15:21" ht="15">
      <c r="O91" s="1064"/>
      <c r="P91" s="1003"/>
      <c r="Q91" s="1003"/>
      <c r="R91" s="1003"/>
      <c r="S91" s="1003"/>
      <c r="T91" s="1003"/>
      <c r="U91" s="1065"/>
    </row>
    <row r="92" spans="15:21" ht="15">
      <c r="O92" s="1064"/>
      <c r="P92" s="1003"/>
      <c r="Q92" s="1003"/>
      <c r="R92" s="1003"/>
      <c r="S92" s="1003"/>
      <c r="T92" s="1003"/>
      <c r="U92" s="1065"/>
    </row>
    <row r="93" spans="15:21" ht="15">
      <c r="O93" s="1064"/>
      <c r="P93" s="1003"/>
      <c r="Q93" s="1003"/>
      <c r="R93" s="1003"/>
      <c r="S93" s="1003"/>
      <c r="T93" s="1003"/>
      <c r="U93" s="1065"/>
    </row>
    <row r="94" spans="15:21" ht="15">
      <c r="O94" s="1064"/>
      <c r="P94" s="1003"/>
      <c r="Q94" s="1003"/>
      <c r="R94" s="1003"/>
      <c r="S94" s="1003"/>
      <c r="T94" s="1003"/>
      <c r="U94" s="1065"/>
    </row>
    <row r="95" spans="15:21" ht="15">
      <c r="O95" s="1064"/>
      <c r="P95" s="1003"/>
      <c r="Q95" s="1003"/>
      <c r="R95" s="1003"/>
      <c r="S95" s="1003"/>
      <c r="T95" s="1003"/>
      <c r="U95" s="1065"/>
    </row>
    <row r="96" spans="15:21" ht="15">
      <c r="O96" s="1064"/>
      <c r="P96" s="1003"/>
      <c r="Q96" s="1003"/>
      <c r="R96" s="1003"/>
      <c r="S96" s="1003"/>
      <c r="T96" s="1003"/>
      <c r="U96" s="1065"/>
    </row>
    <row r="97" spans="15:21" ht="15">
      <c r="O97" s="1064"/>
      <c r="P97" s="1003"/>
      <c r="Q97" s="1003"/>
      <c r="R97" s="1003"/>
      <c r="S97" s="1003"/>
      <c r="T97" s="1003"/>
      <c r="U97" s="1065"/>
    </row>
    <row r="98" spans="15:21" ht="15">
      <c r="O98" s="1064"/>
      <c r="P98" s="1003"/>
      <c r="Q98" s="1003"/>
      <c r="R98" s="1003"/>
      <c r="S98" s="1003"/>
      <c r="T98" s="1003"/>
      <c r="U98" s="1065"/>
    </row>
    <row r="99" spans="15:21" ht="15">
      <c r="O99" s="1064"/>
      <c r="P99" s="1003"/>
      <c r="Q99" s="1003"/>
      <c r="R99" s="1003"/>
      <c r="S99" s="1003"/>
      <c r="T99" s="1003"/>
      <c r="U99" s="1065"/>
    </row>
    <row r="100" spans="15:21" ht="15">
      <c r="O100" s="1064"/>
      <c r="P100" s="1003"/>
      <c r="Q100" s="1003"/>
      <c r="R100" s="1003"/>
      <c r="S100" s="1003"/>
      <c r="T100" s="1003"/>
      <c r="U100" s="1065"/>
    </row>
    <row r="101" spans="15:21" ht="15">
      <c r="O101" s="1064"/>
      <c r="P101" s="1003"/>
      <c r="Q101" s="1003"/>
      <c r="R101" s="1003"/>
      <c r="S101" s="1003"/>
      <c r="T101" s="1003"/>
      <c r="U101" s="1065"/>
    </row>
    <row r="102" spans="15:21" ht="15">
      <c r="O102" s="1064"/>
      <c r="P102" s="1003"/>
      <c r="Q102" s="1003"/>
      <c r="R102" s="1003"/>
      <c r="S102" s="1003"/>
      <c r="T102" s="1003"/>
      <c r="U102" s="1065"/>
    </row>
    <row r="103" spans="15:21" ht="15.75" thickBot="1">
      <c r="O103" s="1066"/>
      <c r="P103" s="1067"/>
      <c r="Q103" s="1067"/>
      <c r="R103" s="1067"/>
      <c r="S103" s="1067"/>
      <c r="T103" s="1067"/>
      <c r="U103" s="1068"/>
    </row>
    <row r="104" ht="15.75" thickTop="1"/>
  </sheetData>
  <sheetProtection password="CB21" sheet="1"/>
  <mergeCells count="139">
    <mergeCell ref="Q59:T59"/>
    <mergeCell ref="O62:O63"/>
    <mergeCell ref="E63:I63"/>
    <mergeCell ref="A3:I3"/>
    <mergeCell ref="M4:Q4"/>
    <mergeCell ref="E46:I46"/>
    <mergeCell ref="E47:I47"/>
    <mergeCell ref="Q62:T63"/>
    <mergeCell ref="A50:F50"/>
    <mergeCell ref="A51:I51"/>
    <mergeCell ref="A58:F58"/>
    <mergeCell ref="A43:I43"/>
    <mergeCell ref="E19:I19"/>
    <mergeCell ref="E20:I20"/>
    <mergeCell ref="E21:I21"/>
    <mergeCell ref="A15:I15"/>
    <mergeCell ref="A1:X1"/>
    <mergeCell ref="O58:U58"/>
    <mergeCell ref="M3:Q3"/>
    <mergeCell ref="U3:X3"/>
    <mergeCell ref="A49:I49"/>
    <mergeCell ref="U4:X4"/>
    <mergeCell ref="A7:I7"/>
    <mergeCell ref="E55:I55"/>
    <mergeCell ref="A57:I57"/>
    <mergeCell ref="A4:I6"/>
    <mergeCell ref="O75:U103"/>
    <mergeCell ref="E45:I45"/>
    <mergeCell ref="A41:I41"/>
    <mergeCell ref="Q60:T61"/>
    <mergeCell ref="E44:I44"/>
    <mergeCell ref="O60:O61"/>
    <mergeCell ref="U60:U61"/>
    <mergeCell ref="E52:I52"/>
    <mergeCell ref="E53:I53"/>
    <mergeCell ref="E54:I54"/>
    <mergeCell ref="O73:U74"/>
    <mergeCell ref="A33:I33"/>
    <mergeCell ref="A34:F34"/>
    <mergeCell ref="A42:F42"/>
    <mergeCell ref="E62:I62"/>
    <mergeCell ref="A17:I17"/>
    <mergeCell ref="A25:I25"/>
    <mergeCell ref="A26:F26"/>
    <mergeCell ref="A27:I27"/>
    <mergeCell ref="E28:I28"/>
    <mergeCell ref="AB6:AI6"/>
    <mergeCell ref="F66:I66"/>
    <mergeCell ref="E29:I29"/>
    <mergeCell ref="E30:I30"/>
    <mergeCell ref="U62:U63"/>
    <mergeCell ref="A59:I59"/>
    <mergeCell ref="E60:I60"/>
    <mergeCell ref="E61:I61"/>
    <mergeCell ref="E31:I31"/>
    <mergeCell ref="E18:I18"/>
    <mergeCell ref="AB7:AI7"/>
    <mergeCell ref="AH8:AI8"/>
    <mergeCell ref="AH9:AI9"/>
    <mergeCell ref="AB8:AE8"/>
    <mergeCell ref="AB9:AE9"/>
    <mergeCell ref="AB10:AE11"/>
    <mergeCell ref="AH10:AI11"/>
    <mergeCell ref="AH12:AI13"/>
    <mergeCell ref="AB17:AE18"/>
    <mergeCell ref="AB19:AE20"/>
    <mergeCell ref="AH15:AI15"/>
    <mergeCell ref="AH16:AI16"/>
    <mergeCell ref="AH19:AI20"/>
    <mergeCell ref="AB14:AI14"/>
    <mergeCell ref="AH17:AI18"/>
    <mergeCell ref="AB16:AE16"/>
    <mergeCell ref="AB12:AE13"/>
    <mergeCell ref="AK6:AQ7"/>
    <mergeCell ref="AK8:AM13"/>
    <mergeCell ref="AP8:AQ8"/>
    <mergeCell ref="AP9:AQ9"/>
    <mergeCell ref="AP10:AQ10"/>
    <mergeCell ref="AP11:AQ11"/>
    <mergeCell ref="AP12:AQ12"/>
    <mergeCell ref="AP13:AQ13"/>
    <mergeCell ref="AC37:AH37"/>
    <mergeCell ref="AC38:AH38"/>
    <mergeCell ref="M2:P2"/>
    <mergeCell ref="A65:I65"/>
    <mergeCell ref="AK16:AM17"/>
    <mergeCell ref="AP16:AQ17"/>
    <mergeCell ref="AK18:AM19"/>
    <mergeCell ref="AP18:AQ19"/>
    <mergeCell ref="AK14:AQ15"/>
    <mergeCell ref="A2:L2"/>
    <mergeCell ref="AC33:AH33"/>
    <mergeCell ref="AC34:AH34"/>
    <mergeCell ref="AC35:AH35"/>
    <mergeCell ref="AC36:AH36"/>
    <mergeCell ref="A9:E9"/>
    <mergeCell ref="F9:I9"/>
    <mergeCell ref="A23:I24"/>
    <mergeCell ref="A35:E35"/>
    <mergeCell ref="F35:I35"/>
    <mergeCell ref="AB15:AE15"/>
    <mergeCell ref="AC27:AH27"/>
    <mergeCell ref="AC28:AH28"/>
    <mergeCell ref="AC29:AH29"/>
    <mergeCell ref="AC30:AH30"/>
    <mergeCell ref="AC31:AH31"/>
    <mergeCell ref="AC32:AH32"/>
    <mergeCell ref="AC39:AH39"/>
    <mergeCell ref="AI27:AK27"/>
    <mergeCell ref="AI28:AK28"/>
    <mergeCell ref="AI29:AK29"/>
    <mergeCell ref="AI30:AK30"/>
    <mergeCell ref="AI31:AK31"/>
    <mergeCell ref="AI32:AK32"/>
    <mergeCell ref="AI33:AK33"/>
    <mergeCell ref="AI34:AK34"/>
    <mergeCell ref="AI35:AK35"/>
    <mergeCell ref="AL27:AM27"/>
    <mergeCell ref="AL28:AM28"/>
    <mergeCell ref="AL29:AM29"/>
    <mergeCell ref="AL30:AM30"/>
    <mergeCell ref="AL31:AM31"/>
    <mergeCell ref="AL32:AM32"/>
    <mergeCell ref="AL38:AM38"/>
    <mergeCell ref="AI36:AK36"/>
    <mergeCell ref="AI37:AK37"/>
    <mergeCell ref="AI38:AK38"/>
    <mergeCell ref="AI39:AK39"/>
    <mergeCell ref="AL39:AM39"/>
    <mergeCell ref="AC26:AM26"/>
    <mergeCell ref="AC40:AN40"/>
    <mergeCell ref="W2:Y2"/>
    <mergeCell ref="U2:V2"/>
    <mergeCell ref="AB22:AQ22"/>
    <mergeCell ref="AL33:AM33"/>
    <mergeCell ref="AL34:AM34"/>
    <mergeCell ref="AL35:AM35"/>
    <mergeCell ref="AL36:AM36"/>
    <mergeCell ref="AL37:AM37"/>
  </mergeCells>
  <conditionalFormatting sqref="U62:U63">
    <cfRule type="containsText" priority="1" dxfId="1" operator="containsText" stopIfTrue="1" text="half percent">
      <formula>NOT(ISERROR(SEARCH("half percent",U62)))</formula>
    </cfRule>
    <cfRule type="containsText" priority="3" dxfId="51" operator="containsText" stopIfTrue="1" text="NOT">
      <formula>NOT(ISERROR(SEARCH("NOT",U62)))</formula>
    </cfRule>
    <cfRule type="containsText" priority="9"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4" dxfId="2" operator="containsText" stopIfTrue="1" text="Estimated calories are within the required range">
      <formula>NOT(ISERROR(SEARCH("Estimated calories are within the required range",U60)))</formula>
    </cfRule>
    <cfRule type="containsText" priority="5" dxfId="1" operator="containsText" stopIfTrue="1" text="25">
      <formula>NOT(ISERROR(SEARCH("25",U60)))</formula>
    </cfRule>
    <cfRule type="containsText" priority="6" dxfId="51"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zoomScalePageLayoutView="0" workbookViewId="0" topLeftCell="A7">
      <selection activeCell="A18" sqref="A18"/>
    </sheetView>
  </sheetViews>
  <sheetFormatPr defaultColWidth="0" defaultRowHeight="15"/>
  <cols>
    <col min="1" max="1" width="143.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20.25">
      <c r="A2" s="243" t="s">
        <v>621</v>
      </c>
      <c r="B2" s="242"/>
      <c r="C2" s="242"/>
      <c r="D2" s="242"/>
      <c r="E2" s="242"/>
      <c r="F2" s="242"/>
      <c r="G2" s="242"/>
      <c r="H2" s="242"/>
      <c r="I2" s="242"/>
      <c r="J2" s="242"/>
      <c r="K2" s="242"/>
      <c r="L2" s="242"/>
      <c r="M2" s="242"/>
      <c r="N2" s="242"/>
      <c r="O2" s="242"/>
    </row>
    <row r="3" spans="1:15" ht="16.5" thickBot="1">
      <c r="A3" s="707" t="s">
        <v>793</v>
      </c>
      <c r="B3"/>
      <c r="C3"/>
      <c r="D3"/>
      <c r="E3"/>
      <c r="F3"/>
      <c r="G3"/>
      <c r="H3"/>
      <c r="I3"/>
      <c r="J3"/>
      <c r="K3"/>
      <c r="L3"/>
      <c r="M3"/>
      <c r="N3"/>
      <c r="O3"/>
    </row>
    <row r="4" spans="1:15" ht="15.75">
      <c r="A4" s="439" t="s">
        <v>165</v>
      </c>
      <c r="B4"/>
      <c r="C4"/>
      <c r="D4"/>
      <c r="E4"/>
      <c r="F4"/>
      <c r="G4"/>
      <c r="H4"/>
      <c r="I4"/>
      <c r="J4"/>
      <c r="K4"/>
      <c r="L4"/>
      <c r="M4"/>
      <c r="N4"/>
      <c r="O4"/>
    </row>
    <row r="5" spans="1:15" ht="15.75">
      <c r="A5" s="511" t="s">
        <v>589</v>
      </c>
      <c r="B5"/>
      <c r="C5"/>
      <c r="D5"/>
      <c r="E5"/>
      <c r="F5"/>
      <c r="G5"/>
      <c r="H5"/>
      <c r="I5"/>
      <c r="J5"/>
      <c r="K5"/>
      <c r="L5"/>
      <c r="M5"/>
      <c r="N5"/>
      <c r="O5"/>
    </row>
    <row r="6" spans="1:15" ht="15.75">
      <c r="A6" s="440" t="s">
        <v>165</v>
      </c>
      <c r="B6"/>
      <c r="C6"/>
      <c r="D6"/>
      <c r="E6"/>
      <c r="F6"/>
      <c r="G6"/>
      <c r="H6"/>
      <c r="I6"/>
      <c r="J6"/>
      <c r="K6"/>
      <c r="L6"/>
      <c r="M6"/>
      <c r="N6"/>
      <c r="O6"/>
    </row>
    <row r="7" spans="1:15" ht="15.75">
      <c r="A7" s="324" t="s">
        <v>171</v>
      </c>
      <c r="B7"/>
      <c r="C7"/>
      <c r="D7"/>
      <c r="E7"/>
      <c r="F7"/>
      <c r="G7"/>
      <c r="H7"/>
      <c r="I7"/>
      <c r="J7"/>
      <c r="K7"/>
      <c r="L7"/>
      <c r="M7"/>
      <c r="N7"/>
      <c r="O7"/>
    </row>
    <row r="8" spans="1:15" ht="15.75">
      <c r="A8" s="324" t="s">
        <v>172</v>
      </c>
      <c r="B8"/>
      <c r="C8"/>
      <c r="D8"/>
      <c r="E8"/>
      <c r="F8"/>
      <c r="G8"/>
      <c r="H8"/>
      <c r="I8"/>
      <c r="J8"/>
      <c r="K8"/>
      <c r="L8"/>
      <c r="M8"/>
      <c r="N8"/>
      <c r="O8"/>
    </row>
    <row r="9" spans="1:15" ht="15.75">
      <c r="A9" s="324" t="s">
        <v>173</v>
      </c>
      <c r="B9"/>
      <c r="C9"/>
      <c r="D9"/>
      <c r="E9"/>
      <c r="F9"/>
      <c r="G9"/>
      <c r="H9"/>
      <c r="I9"/>
      <c r="J9"/>
      <c r="K9"/>
      <c r="L9"/>
      <c r="M9"/>
      <c r="N9"/>
      <c r="O9"/>
    </row>
    <row r="10" spans="1:15" ht="15.75">
      <c r="A10" s="324" t="s">
        <v>174</v>
      </c>
      <c r="B10"/>
      <c r="C10"/>
      <c r="D10"/>
      <c r="E10"/>
      <c r="F10"/>
      <c r="G10"/>
      <c r="H10"/>
      <c r="I10"/>
      <c r="J10"/>
      <c r="K10"/>
      <c r="L10"/>
      <c r="M10"/>
      <c r="N10"/>
      <c r="O10"/>
    </row>
    <row r="11" spans="1:15" ht="15.75">
      <c r="A11" s="324" t="s">
        <v>175</v>
      </c>
      <c r="B11"/>
      <c r="C11"/>
      <c r="D11"/>
      <c r="E11"/>
      <c r="F11"/>
      <c r="G11"/>
      <c r="H11"/>
      <c r="I11"/>
      <c r="J11"/>
      <c r="K11"/>
      <c r="L11"/>
      <c r="M11"/>
      <c r="N11"/>
      <c r="O11"/>
    </row>
    <row r="12" spans="1:15" ht="15.75">
      <c r="A12" s="441" t="s">
        <v>334</v>
      </c>
      <c r="B12"/>
      <c r="C12"/>
      <c r="D12"/>
      <c r="E12"/>
      <c r="F12"/>
      <c r="G12"/>
      <c r="H12"/>
      <c r="I12"/>
      <c r="J12"/>
      <c r="K12"/>
      <c r="L12"/>
      <c r="M12"/>
      <c r="N12"/>
      <c r="O12"/>
    </row>
    <row r="13" s="201" customFormat="1" ht="15.75">
      <c r="A13" s="441" t="s">
        <v>335</v>
      </c>
    </row>
    <row r="14" s="201" customFormat="1" ht="15.75">
      <c r="A14" s="441"/>
    </row>
    <row r="15" spans="1:5" s="201" customFormat="1" ht="31.5">
      <c r="A15" s="441" t="s">
        <v>593</v>
      </c>
      <c r="B15" s="529"/>
      <c r="C15" s="529"/>
      <c r="D15" s="529"/>
      <c r="E15" s="529"/>
    </row>
    <row r="16" s="201" customFormat="1" ht="31.5">
      <c r="A16" s="324" t="s">
        <v>545</v>
      </c>
    </row>
    <row r="17" s="201" customFormat="1" ht="31.5">
      <c r="A17" s="324" t="s">
        <v>493</v>
      </c>
    </row>
    <row r="18" s="201" customFormat="1" ht="15.75">
      <c r="A18" s="442" t="s">
        <v>494</v>
      </c>
    </row>
    <row r="19" s="201" customFormat="1" ht="32.25" thickBot="1">
      <c r="A19" s="445" t="s">
        <v>166</v>
      </c>
    </row>
    <row r="20" s="206" customFormat="1" ht="16.5" thickBot="1">
      <c r="A20" s="446"/>
    </row>
    <row r="21" s="201" customFormat="1" ht="15.75">
      <c r="A21" s="439" t="s">
        <v>247</v>
      </c>
    </row>
    <row r="22" s="201" customFormat="1" ht="15.75">
      <c r="A22" s="630" t="s">
        <v>670</v>
      </c>
    </row>
    <row r="23" ht="15.75">
      <c r="A23" s="630" t="s">
        <v>668</v>
      </c>
    </row>
    <row r="24" ht="15.75">
      <c r="A24" s="324" t="s">
        <v>489</v>
      </c>
    </row>
    <row r="25" ht="15.75">
      <c r="A25" s="324" t="s">
        <v>490</v>
      </c>
    </row>
    <row r="26" ht="15.75">
      <c r="A26" s="443" t="s">
        <v>491</v>
      </c>
    </row>
    <row r="27" ht="16.5" thickBot="1">
      <c r="A27" s="444" t="s">
        <v>492</v>
      </c>
    </row>
    <row r="28" ht="16.5" thickBot="1">
      <c r="A28" s="244"/>
    </row>
    <row r="29" ht="15.75">
      <c r="A29" s="658" t="s">
        <v>485</v>
      </c>
    </row>
    <row r="30" ht="16.5" thickBot="1">
      <c r="A30" s="447" t="s">
        <v>780</v>
      </c>
    </row>
    <row r="31" ht="15.75" thickBot="1">
      <c r="A31" s="63"/>
    </row>
    <row r="32" ht="15.75">
      <c r="A32" s="628" t="s">
        <v>562</v>
      </c>
    </row>
    <row r="33" ht="15.75">
      <c r="A33" s="522" t="s">
        <v>576</v>
      </c>
    </row>
    <row r="34" ht="47.25">
      <c r="A34" s="324" t="s">
        <v>660</v>
      </c>
    </row>
    <row r="35" ht="15.75">
      <c r="A35" s="324" t="s">
        <v>658</v>
      </c>
    </row>
    <row r="36" ht="31.5">
      <c r="A36" s="630" t="s">
        <v>671</v>
      </c>
    </row>
    <row r="37" ht="15.75">
      <c r="A37" s="324" t="s">
        <v>176</v>
      </c>
    </row>
    <row r="38" ht="15.75">
      <c r="A38" s="324" t="s">
        <v>655</v>
      </c>
    </row>
    <row r="39" ht="15.75">
      <c r="A39" s="523" t="s">
        <v>561</v>
      </c>
    </row>
    <row r="40" s="201" customFormat="1" ht="15.75">
      <c r="A40" s="522" t="s">
        <v>781</v>
      </c>
    </row>
    <row r="41" s="201" customFormat="1" ht="15.75">
      <c r="A41" s="630" t="s">
        <v>672</v>
      </c>
    </row>
    <row r="42" s="201" customFormat="1" ht="15.75">
      <c r="A42" s="630" t="s">
        <v>673</v>
      </c>
    </row>
    <row r="43" s="201" customFormat="1" ht="31.5">
      <c r="A43" s="324" t="s">
        <v>559</v>
      </c>
    </row>
    <row r="44" s="201" customFormat="1" ht="31.5">
      <c r="A44" s="324" t="s">
        <v>560</v>
      </c>
    </row>
    <row r="45" s="201" customFormat="1" ht="15.75">
      <c r="A45" s="324" t="s">
        <v>167</v>
      </c>
    </row>
    <row r="46" s="201" customFormat="1" ht="32.25" thickBot="1">
      <c r="A46" s="630" t="s">
        <v>782</v>
      </c>
    </row>
    <row r="47" s="201" customFormat="1" ht="15.75">
      <c r="A47" s="524" t="s">
        <v>563</v>
      </c>
    </row>
    <row r="48" s="201" customFormat="1" ht="15.75">
      <c r="A48" s="317" t="s">
        <v>659</v>
      </c>
    </row>
    <row r="49" s="201" customFormat="1" ht="31.5">
      <c r="A49" s="317" t="s">
        <v>180</v>
      </c>
    </row>
    <row r="50" s="201" customFormat="1" ht="15.75">
      <c r="A50" s="525" t="s">
        <v>564</v>
      </c>
    </row>
    <row r="51" s="550" customFormat="1" ht="31.5">
      <c r="A51" s="320" t="s">
        <v>740</v>
      </c>
    </row>
    <row r="52" s="201" customFormat="1" ht="31.5">
      <c r="A52" s="662" t="s">
        <v>739</v>
      </c>
    </row>
    <row r="53" s="201" customFormat="1" ht="31.5">
      <c r="A53" s="629" t="s">
        <v>674</v>
      </c>
    </row>
    <row r="54" s="201" customFormat="1" ht="15.75">
      <c r="A54" s="315" t="s">
        <v>274</v>
      </c>
    </row>
    <row r="55" s="201" customFormat="1" ht="31.5">
      <c r="A55" s="629" t="s">
        <v>675</v>
      </c>
    </row>
    <row r="56" s="201" customFormat="1" ht="15.75">
      <c r="A56" s="315" t="s">
        <v>178</v>
      </c>
    </row>
    <row r="57" s="201" customFormat="1" ht="15.75">
      <c r="A57" s="315" t="s">
        <v>179</v>
      </c>
    </row>
    <row r="58" s="201" customFormat="1" ht="31.5">
      <c r="A58" s="316" t="s">
        <v>783</v>
      </c>
    </row>
    <row r="59" s="201" customFormat="1" ht="31.5">
      <c r="A59" s="320" t="s">
        <v>275</v>
      </c>
    </row>
    <row r="60" s="201" customFormat="1" ht="15.75">
      <c r="A60" s="662" t="s">
        <v>784</v>
      </c>
    </row>
    <row r="61" s="201" customFormat="1" ht="31.5">
      <c r="A61" s="629" t="s">
        <v>676</v>
      </c>
    </row>
    <row r="62" spans="1:15" ht="15.75">
      <c r="A62" s="526" t="s">
        <v>565</v>
      </c>
      <c r="B62"/>
      <c r="C62"/>
      <c r="D62"/>
      <c r="E62"/>
      <c r="F62"/>
      <c r="G62"/>
      <c r="H62"/>
      <c r="I62"/>
      <c r="J62"/>
      <c r="K62"/>
      <c r="L62"/>
      <c r="M62"/>
      <c r="N62"/>
      <c r="O62"/>
    </row>
    <row r="63" spans="1:15" ht="31.5">
      <c r="A63" s="312" t="s">
        <v>566</v>
      </c>
      <c r="B63"/>
      <c r="C63"/>
      <c r="D63"/>
      <c r="E63"/>
      <c r="F63"/>
      <c r="G63"/>
      <c r="H63"/>
      <c r="I63"/>
      <c r="J63"/>
      <c r="K63"/>
      <c r="L63"/>
      <c r="M63"/>
      <c r="N63"/>
      <c r="O63"/>
    </row>
    <row r="64" spans="1:15" ht="15.75">
      <c r="A64" s="245" t="s">
        <v>170</v>
      </c>
      <c r="B64"/>
      <c r="C64"/>
      <c r="D64"/>
      <c r="E64"/>
      <c r="F64"/>
      <c r="G64"/>
      <c r="H64"/>
      <c r="I64"/>
      <c r="J64"/>
      <c r="K64"/>
      <c r="L64"/>
      <c r="M64"/>
      <c r="N64"/>
      <c r="O64"/>
    </row>
    <row r="65" s="201" customFormat="1" ht="15.75">
      <c r="A65" s="313" t="s">
        <v>177</v>
      </c>
    </row>
    <row r="66" spans="1:15" ht="47.25">
      <c r="A66" s="314" t="s">
        <v>569</v>
      </c>
      <c r="B66"/>
      <c r="C66"/>
      <c r="D66"/>
      <c r="E66"/>
      <c r="F66"/>
      <c r="G66"/>
      <c r="H66"/>
      <c r="I66"/>
      <c r="J66"/>
      <c r="K66"/>
      <c r="L66"/>
      <c r="M66"/>
      <c r="N66"/>
      <c r="O66"/>
    </row>
    <row r="67" spans="1:15" ht="15.75">
      <c r="A67" s="527" t="s">
        <v>567</v>
      </c>
      <c r="B67"/>
      <c r="C67"/>
      <c r="D67"/>
      <c r="E67"/>
      <c r="F67"/>
      <c r="G67"/>
      <c r="H67"/>
      <c r="I67"/>
      <c r="J67"/>
      <c r="K67"/>
      <c r="L67"/>
      <c r="M67"/>
      <c r="N67"/>
      <c r="O67"/>
    </row>
    <row r="68" spans="1:15" ht="31.5">
      <c r="A68" s="310" t="s">
        <v>568</v>
      </c>
      <c r="B68"/>
      <c r="C68"/>
      <c r="D68"/>
      <c r="E68"/>
      <c r="F68"/>
      <c r="G68"/>
      <c r="H68"/>
      <c r="I68"/>
      <c r="J68"/>
      <c r="K68"/>
      <c r="L68"/>
      <c r="M68"/>
      <c r="N68"/>
      <c r="O68"/>
    </row>
    <row r="69" spans="1:15" ht="15.75">
      <c r="A69" s="310" t="s">
        <v>278</v>
      </c>
      <c r="B69"/>
      <c r="C69"/>
      <c r="D69"/>
      <c r="E69"/>
      <c r="F69"/>
      <c r="G69"/>
      <c r="H69"/>
      <c r="I69"/>
      <c r="J69"/>
      <c r="K69"/>
      <c r="L69"/>
      <c r="M69"/>
      <c r="N69"/>
      <c r="O69"/>
    </row>
    <row r="70" spans="1:15" ht="31.5">
      <c r="A70" s="310" t="s">
        <v>573</v>
      </c>
      <c r="B70"/>
      <c r="C70"/>
      <c r="D70"/>
      <c r="E70"/>
      <c r="F70"/>
      <c r="G70"/>
      <c r="H70"/>
      <c r="I70"/>
      <c r="J70"/>
      <c r="K70"/>
      <c r="L70"/>
      <c r="M70"/>
      <c r="N70"/>
      <c r="O70"/>
    </row>
    <row r="71" s="201" customFormat="1" ht="47.25">
      <c r="A71" s="311" t="s">
        <v>570</v>
      </c>
    </row>
    <row r="72" spans="1:15" ht="15.75">
      <c r="A72" s="528" t="s">
        <v>574</v>
      </c>
      <c r="B72"/>
      <c r="C72"/>
      <c r="D72"/>
      <c r="E72"/>
      <c r="F72"/>
      <c r="G72"/>
      <c r="H72"/>
      <c r="I72"/>
      <c r="J72"/>
      <c r="K72"/>
      <c r="L72"/>
      <c r="M72"/>
      <c r="N72"/>
      <c r="O72"/>
    </row>
    <row r="73" spans="1:15" ht="16.5" thickBot="1">
      <c r="A73" s="318" t="s">
        <v>575</v>
      </c>
      <c r="B73"/>
      <c r="C73"/>
      <c r="D73"/>
      <c r="E73"/>
      <c r="F73"/>
      <c r="G73"/>
      <c r="H73"/>
      <c r="I73"/>
      <c r="J73"/>
      <c r="K73"/>
      <c r="L73"/>
      <c r="M73"/>
      <c r="N73"/>
      <c r="O73"/>
    </row>
    <row r="74" s="206" customFormat="1" ht="16.5" thickBot="1">
      <c r="A74" s="529"/>
    </row>
    <row r="75" spans="1:15" ht="15.75">
      <c r="A75" s="659" t="s">
        <v>577</v>
      </c>
      <c r="B75"/>
      <c r="C75"/>
      <c r="D75"/>
      <c r="E75"/>
      <c r="F75"/>
      <c r="G75"/>
      <c r="H75"/>
      <c r="I75"/>
      <c r="J75"/>
      <c r="K75"/>
      <c r="L75"/>
      <c r="M75"/>
      <c r="N75"/>
      <c r="O75"/>
    </row>
    <row r="76" s="201" customFormat="1" ht="31.5">
      <c r="A76" s="249" t="s">
        <v>580</v>
      </c>
    </row>
    <row r="77" s="201" customFormat="1" ht="15.75">
      <c r="A77" s="249" t="s">
        <v>578</v>
      </c>
    </row>
    <row r="78" s="201" customFormat="1" ht="15.75">
      <c r="A78" s="249" t="s">
        <v>579</v>
      </c>
    </row>
    <row r="79" s="201" customFormat="1" ht="31.5">
      <c r="A79" s="249" t="s">
        <v>581</v>
      </c>
    </row>
    <row r="80" s="201" customFormat="1" ht="15.75">
      <c r="A80" s="249" t="s">
        <v>791</v>
      </c>
    </row>
    <row r="81" s="201" customFormat="1" ht="16.5" thickBot="1">
      <c r="A81" s="660"/>
    </row>
    <row r="82" s="201" customFormat="1" ht="16.5" thickBot="1">
      <c r="A82" s="509"/>
    </row>
    <row r="83" spans="1:15" ht="15.75">
      <c r="A83" s="246" t="s">
        <v>591</v>
      </c>
      <c r="B83"/>
      <c r="C83"/>
      <c r="D83"/>
      <c r="E83"/>
      <c r="F83"/>
      <c r="G83"/>
      <c r="H83"/>
      <c r="I83"/>
      <c r="J83"/>
      <c r="K83"/>
      <c r="L83"/>
      <c r="M83"/>
      <c r="N83"/>
      <c r="O83"/>
    </row>
    <row r="84" spans="1:15" ht="31.5">
      <c r="A84" s="247" t="s">
        <v>582</v>
      </c>
      <c r="B84"/>
      <c r="C84"/>
      <c r="D84"/>
      <c r="E84"/>
      <c r="F84"/>
      <c r="G84"/>
      <c r="H84"/>
      <c r="I84"/>
      <c r="J84"/>
      <c r="K84"/>
      <c r="L84"/>
      <c r="M84"/>
      <c r="N84"/>
      <c r="O84"/>
    </row>
    <row r="85" spans="1:15" ht="15.75">
      <c r="A85" s="247" t="s">
        <v>732</v>
      </c>
      <c r="B85"/>
      <c r="C85"/>
      <c r="D85"/>
      <c r="E85"/>
      <c r="F85"/>
      <c r="G85"/>
      <c r="H85"/>
      <c r="I85"/>
      <c r="J85"/>
      <c r="K85"/>
      <c r="L85"/>
      <c r="M85"/>
      <c r="N85"/>
      <c r="O85"/>
    </row>
    <row r="86" spans="1:15" ht="15.75">
      <c r="A86" s="247" t="s">
        <v>181</v>
      </c>
      <c r="B86"/>
      <c r="C86"/>
      <c r="D86"/>
      <c r="E86"/>
      <c r="F86"/>
      <c r="G86"/>
      <c r="H86"/>
      <c r="I86"/>
      <c r="J86"/>
      <c r="K86"/>
      <c r="L86"/>
      <c r="M86"/>
      <c r="N86"/>
      <c r="O86"/>
    </row>
    <row r="87" spans="1:15" ht="31.5">
      <c r="A87" s="247" t="s">
        <v>596</v>
      </c>
      <c r="B87"/>
      <c r="C87"/>
      <c r="D87"/>
      <c r="E87"/>
      <c r="F87"/>
      <c r="G87"/>
      <c r="H87"/>
      <c r="I87"/>
      <c r="J87"/>
      <c r="K87"/>
      <c r="L87"/>
      <c r="M87"/>
      <c r="N87"/>
      <c r="O87"/>
    </row>
    <row r="88" spans="1:15" ht="15.75">
      <c r="A88" s="247" t="s">
        <v>599</v>
      </c>
      <c r="B88"/>
      <c r="C88"/>
      <c r="D88"/>
      <c r="E88"/>
      <c r="F88"/>
      <c r="G88"/>
      <c r="H88"/>
      <c r="I88"/>
      <c r="J88"/>
      <c r="K88"/>
      <c r="L88"/>
      <c r="M88"/>
      <c r="N88"/>
      <c r="O88"/>
    </row>
    <row r="89" s="201" customFormat="1" ht="15.75">
      <c r="A89" s="247"/>
    </row>
    <row r="90" s="206" customFormat="1" ht="31.5">
      <c r="A90" s="531" t="s">
        <v>597</v>
      </c>
    </row>
    <row r="91" spans="1:15" ht="31.5">
      <c r="A91" s="247" t="s">
        <v>182</v>
      </c>
      <c r="B91"/>
      <c r="C91"/>
      <c r="D91"/>
      <c r="E91"/>
      <c r="F91"/>
      <c r="G91"/>
      <c r="H91"/>
      <c r="I91"/>
      <c r="J91"/>
      <c r="K91"/>
      <c r="L91"/>
      <c r="M91"/>
      <c r="N91"/>
      <c r="O91"/>
    </row>
    <row r="92" spans="1:15" ht="31.5">
      <c r="A92" s="531" t="s">
        <v>598</v>
      </c>
      <c r="B92"/>
      <c r="C92"/>
      <c r="D92"/>
      <c r="E92"/>
      <c r="F92"/>
      <c r="G92"/>
      <c r="H92"/>
      <c r="I92"/>
      <c r="J92"/>
      <c r="K92"/>
      <c r="L92"/>
      <c r="M92"/>
      <c r="N92"/>
      <c r="O92"/>
    </row>
    <row r="93" spans="1:15" ht="47.25">
      <c r="A93" s="510" t="s">
        <v>583</v>
      </c>
      <c r="B93"/>
      <c r="C93"/>
      <c r="D93"/>
      <c r="E93"/>
      <c r="F93"/>
      <c r="G93"/>
      <c r="H93"/>
      <c r="I93"/>
      <c r="J93"/>
      <c r="K93"/>
      <c r="L93"/>
      <c r="M93"/>
      <c r="N93"/>
      <c r="O93"/>
    </row>
    <row r="94" s="201" customFormat="1" ht="31.5">
      <c r="A94" s="247" t="s">
        <v>600</v>
      </c>
    </row>
    <row r="95" spans="1:15" ht="31.5">
      <c r="A95" s="247" t="s">
        <v>189</v>
      </c>
      <c r="B95"/>
      <c r="C95"/>
      <c r="D95"/>
      <c r="E95"/>
      <c r="F95"/>
      <c r="G95"/>
      <c r="H95"/>
      <c r="I95"/>
      <c r="J95"/>
      <c r="K95"/>
      <c r="L95"/>
      <c r="M95"/>
      <c r="N95"/>
      <c r="O95"/>
    </row>
    <row r="96" spans="1:15" ht="31.5">
      <c r="A96" s="247" t="s">
        <v>677</v>
      </c>
      <c r="B96"/>
      <c r="C96"/>
      <c r="D96"/>
      <c r="E96"/>
      <c r="F96"/>
      <c r="G96"/>
      <c r="H96"/>
      <c r="I96"/>
      <c r="J96"/>
      <c r="K96"/>
      <c r="L96"/>
      <c r="M96"/>
      <c r="N96"/>
      <c r="O96"/>
    </row>
    <row r="97" spans="1:15" ht="31.5">
      <c r="A97" s="247" t="s">
        <v>586</v>
      </c>
      <c r="B97"/>
      <c r="C97"/>
      <c r="D97"/>
      <c r="E97"/>
      <c r="F97"/>
      <c r="G97"/>
      <c r="H97"/>
      <c r="I97"/>
      <c r="J97"/>
      <c r="K97"/>
      <c r="L97"/>
      <c r="M97"/>
      <c r="N97"/>
      <c r="O97"/>
    </row>
    <row r="98" spans="1:15" ht="15.75">
      <c r="A98" s="247" t="s">
        <v>190</v>
      </c>
      <c r="B98"/>
      <c r="C98"/>
      <c r="D98"/>
      <c r="E98"/>
      <c r="F98"/>
      <c r="G98"/>
      <c r="H98"/>
      <c r="I98"/>
      <c r="J98"/>
      <c r="K98"/>
      <c r="L98"/>
      <c r="M98"/>
      <c r="N98"/>
      <c r="O98"/>
    </row>
    <row r="99" spans="1:15" ht="47.25">
      <c r="A99" s="532" t="s">
        <v>734</v>
      </c>
      <c r="B99"/>
      <c r="C99"/>
      <c r="D99"/>
      <c r="E99"/>
      <c r="F99"/>
      <c r="G99"/>
      <c r="H99"/>
      <c r="I99"/>
      <c r="J99"/>
      <c r="K99"/>
      <c r="L99"/>
      <c r="M99"/>
      <c r="N99"/>
      <c r="O99"/>
    </row>
    <row r="100" spans="1:15" ht="31.5">
      <c r="A100" s="247" t="s">
        <v>584</v>
      </c>
      <c r="B100"/>
      <c r="C100"/>
      <c r="D100"/>
      <c r="E100"/>
      <c r="F100"/>
      <c r="G100"/>
      <c r="H100"/>
      <c r="I100"/>
      <c r="J100"/>
      <c r="K100"/>
      <c r="L100"/>
      <c r="M100"/>
      <c r="N100"/>
      <c r="O100"/>
    </row>
    <row r="101" spans="1:15" ht="15.75">
      <c r="A101" s="247" t="s">
        <v>183</v>
      </c>
      <c r="B101"/>
      <c r="C101"/>
      <c r="D101"/>
      <c r="E101"/>
      <c r="F101"/>
      <c r="G101"/>
      <c r="H101"/>
      <c r="I101"/>
      <c r="J101"/>
      <c r="K101"/>
      <c r="L101"/>
      <c r="M101"/>
      <c r="N101"/>
      <c r="O101"/>
    </row>
    <row r="102" spans="1:15" ht="31.5">
      <c r="A102" s="247" t="s">
        <v>585</v>
      </c>
      <c r="B102"/>
      <c r="C102"/>
      <c r="D102"/>
      <c r="E102"/>
      <c r="F102"/>
      <c r="G102"/>
      <c r="H102"/>
      <c r="I102"/>
      <c r="J102"/>
      <c r="K102"/>
      <c r="L102"/>
      <c r="M102"/>
      <c r="N102"/>
      <c r="O102"/>
    </row>
    <row r="103" spans="1:15" ht="15.75">
      <c r="A103" s="247" t="s">
        <v>601</v>
      </c>
      <c r="B103"/>
      <c r="C103"/>
      <c r="D103"/>
      <c r="E103"/>
      <c r="F103"/>
      <c r="G103"/>
      <c r="H103"/>
      <c r="I103"/>
      <c r="J103"/>
      <c r="K103"/>
      <c r="L103"/>
      <c r="M103"/>
      <c r="N103"/>
      <c r="O103"/>
    </row>
    <row r="104" spans="1:15" ht="16.5" thickBot="1">
      <c r="A104" s="248" t="s">
        <v>188</v>
      </c>
      <c r="B104"/>
      <c r="C104"/>
      <c r="D104"/>
      <c r="E104"/>
      <c r="F104"/>
      <c r="G104"/>
      <c r="H104"/>
      <c r="I104"/>
      <c r="J104"/>
      <c r="K104"/>
      <c r="L104"/>
      <c r="M104"/>
      <c r="N104"/>
      <c r="O104"/>
    </row>
    <row r="105" spans="1:15" ht="16.5" thickBot="1">
      <c r="A105" s="244"/>
      <c r="B105"/>
      <c r="C105"/>
      <c r="D105"/>
      <c r="E105"/>
      <c r="F105"/>
      <c r="G105"/>
      <c r="H105"/>
      <c r="I105"/>
      <c r="J105"/>
      <c r="K105"/>
      <c r="L105"/>
      <c r="M105"/>
      <c r="N105"/>
      <c r="O105"/>
    </row>
    <row r="106" spans="1:15" ht="15.75">
      <c r="A106" s="628" t="s">
        <v>587</v>
      </c>
      <c r="B106"/>
      <c r="C106"/>
      <c r="D106"/>
      <c r="E106"/>
      <c r="F106"/>
      <c r="G106"/>
      <c r="H106"/>
      <c r="I106"/>
      <c r="J106"/>
      <c r="K106"/>
      <c r="L106"/>
      <c r="M106"/>
      <c r="N106"/>
      <c r="O106"/>
    </row>
    <row r="107" spans="1:15" ht="15.75">
      <c r="A107" s="631" t="s">
        <v>184</v>
      </c>
      <c r="B107"/>
      <c r="C107"/>
      <c r="D107"/>
      <c r="E107"/>
      <c r="F107"/>
      <c r="G107"/>
      <c r="H107"/>
      <c r="I107"/>
      <c r="J107"/>
      <c r="K107"/>
      <c r="L107"/>
      <c r="M107"/>
      <c r="N107"/>
      <c r="O107"/>
    </row>
    <row r="108" spans="1:15" ht="15.75">
      <c r="A108" s="631" t="s">
        <v>276</v>
      </c>
      <c r="B108"/>
      <c r="C108"/>
      <c r="D108"/>
      <c r="E108"/>
      <c r="F108"/>
      <c r="G108"/>
      <c r="H108"/>
      <c r="I108"/>
      <c r="J108"/>
      <c r="K108"/>
      <c r="L108"/>
      <c r="M108"/>
      <c r="N108"/>
      <c r="O108"/>
    </row>
    <row r="109" spans="1:15" ht="15.75">
      <c r="A109" s="631" t="s">
        <v>185</v>
      </c>
      <c r="B109"/>
      <c r="C109"/>
      <c r="D109"/>
      <c r="E109"/>
      <c r="F109"/>
      <c r="G109"/>
      <c r="H109"/>
      <c r="I109"/>
      <c r="J109"/>
      <c r="K109"/>
      <c r="L109"/>
      <c r="M109"/>
      <c r="N109"/>
      <c r="O109"/>
    </row>
    <row r="110" spans="1:15" ht="31.5">
      <c r="A110" s="631" t="s">
        <v>186</v>
      </c>
      <c r="B110"/>
      <c r="C110"/>
      <c r="D110"/>
      <c r="E110"/>
      <c r="F110"/>
      <c r="G110"/>
      <c r="H110"/>
      <c r="I110"/>
      <c r="J110"/>
      <c r="K110"/>
      <c r="L110"/>
      <c r="M110"/>
      <c r="N110"/>
      <c r="O110"/>
    </row>
    <row r="111" spans="1:15" ht="15.75">
      <c r="A111" s="631" t="s">
        <v>588</v>
      </c>
      <c r="B111"/>
      <c r="C111"/>
      <c r="D111"/>
      <c r="E111"/>
      <c r="F111"/>
      <c r="G111"/>
      <c r="H111"/>
      <c r="I111"/>
      <c r="J111"/>
      <c r="K111"/>
      <c r="L111"/>
      <c r="M111"/>
      <c r="N111"/>
      <c r="O111"/>
    </row>
    <row r="112" spans="1:15" ht="15.75">
      <c r="A112" s="631" t="s">
        <v>277</v>
      </c>
      <c r="B112"/>
      <c r="C112"/>
      <c r="D112"/>
      <c r="E112"/>
      <c r="F112"/>
      <c r="G112"/>
      <c r="H112"/>
      <c r="I112"/>
      <c r="J112"/>
      <c r="K112"/>
      <c r="L112"/>
      <c r="M112"/>
      <c r="N112"/>
      <c r="O112"/>
    </row>
    <row r="113" spans="1:15" ht="15.75">
      <c r="A113" s="631" t="s">
        <v>661</v>
      </c>
      <c r="B113"/>
      <c r="C113"/>
      <c r="D113"/>
      <c r="E113"/>
      <c r="F113"/>
      <c r="G113"/>
      <c r="H113"/>
      <c r="I113"/>
      <c r="J113"/>
      <c r="K113"/>
      <c r="L113"/>
      <c r="M113"/>
      <c r="N113"/>
      <c r="O113"/>
    </row>
    <row r="114" spans="1:15" ht="15.75">
      <c r="A114" s="631" t="s">
        <v>785</v>
      </c>
      <c r="B114"/>
      <c r="C114"/>
      <c r="D114"/>
      <c r="E114"/>
      <c r="F114"/>
      <c r="G114"/>
      <c r="H114"/>
      <c r="I114"/>
      <c r="J114"/>
      <c r="K114"/>
      <c r="L114"/>
      <c r="M114"/>
      <c r="N114"/>
      <c r="O114"/>
    </row>
    <row r="115" spans="1:15" ht="31.5">
      <c r="A115" s="631" t="s">
        <v>187</v>
      </c>
      <c r="B115"/>
      <c r="C115"/>
      <c r="D115"/>
      <c r="E115"/>
      <c r="F115"/>
      <c r="G115"/>
      <c r="H115"/>
      <c r="I115"/>
      <c r="J115"/>
      <c r="K115"/>
      <c r="L115"/>
      <c r="M115"/>
      <c r="N115"/>
      <c r="O115"/>
    </row>
    <row r="116" s="201" customFormat="1" ht="15.75">
      <c r="A116" s="631" t="s">
        <v>590</v>
      </c>
    </row>
    <row r="117" spans="1:15" ht="16.5" thickBot="1">
      <c r="A117" s="626" t="s">
        <v>786</v>
      </c>
      <c r="B117"/>
      <c r="C117"/>
      <c r="D117"/>
      <c r="E117"/>
      <c r="F117"/>
      <c r="G117"/>
      <c r="H117"/>
      <c r="I117"/>
      <c r="J117"/>
      <c r="K117"/>
      <c r="L117"/>
      <c r="M117"/>
      <c r="N117"/>
      <c r="O117"/>
    </row>
    <row r="118" spans="1:15" ht="15">
      <c r="A118" s="708" t="s">
        <v>787</v>
      </c>
      <c r="B118"/>
      <c r="C118"/>
      <c r="D118"/>
      <c r="E118"/>
      <c r="F118"/>
      <c r="G118"/>
      <c r="H118"/>
      <c r="I118"/>
      <c r="J118"/>
      <c r="K118"/>
      <c r="L118"/>
      <c r="M118"/>
      <c r="N118"/>
      <c r="O118"/>
    </row>
    <row r="119" spans="1:15" ht="15">
      <c r="A119" s="709"/>
      <c r="B119"/>
      <c r="C119"/>
      <c r="D119"/>
      <c r="E119"/>
      <c r="F119"/>
      <c r="G119"/>
      <c r="H119"/>
      <c r="I119"/>
      <c r="J119"/>
      <c r="K119"/>
      <c r="L119"/>
      <c r="M119"/>
      <c r="N119"/>
      <c r="O119"/>
    </row>
    <row r="120" spans="1:15" ht="15">
      <c r="A120" s="709"/>
      <c r="B120"/>
      <c r="C120"/>
      <c r="D120"/>
      <c r="E120"/>
      <c r="F120"/>
      <c r="G120"/>
      <c r="H120"/>
      <c r="I120"/>
      <c r="J120"/>
      <c r="K120"/>
      <c r="L120"/>
      <c r="M120"/>
      <c r="N120"/>
      <c r="O120"/>
    </row>
    <row r="121" spans="1:15" ht="15.75">
      <c r="A121" s="661" t="s">
        <v>651</v>
      </c>
      <c r="B121"/>
      <c r="C121"/>
      <c r="D121"/>
      <c r="E121"/>
      <c r="F121"/>
      <c r="G121"/>
      <c r="H121"/>
      <c r="I121"/>
      <c r="J121"/>
      <c r="K121"/>
      <c r="L121"/>
      <c r="M121"/>
      <c r="N121"/>
      <c r="O121"/>
    </row>
    <row r="122" spans="1:15" ht="15.75">
      <c r="A122" s="661" t="s">
        <v>652</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5">
      <c r="A3" s="716"/>
      <c r="B3" s="717"/>
      <c r="C3" s="717"/>
      <c r="D3" s="717"/>
      <c r="E3" s="717"/>
      <c r="F3" s="717"/>
      <c r="G3" s="717"/>
      <c r="H3" s="717"/>
      <c r="I3" s="717"/>
      <c r="J3" s="717"/>
      <c r="K3" s="717"/>
      <c r="L3" s="717"/>
      <c r="M3" s="717"/>
      <c r="N3" s="717"/>
      <c r="O3" s="718"/>
    </row>
    <row r="4" spans="1:15" ht="15">
      <c r="A4" s="719"/>
      <c r="B4" s="720"/>
      <c r="C4" s="720"/>
      <c r="D4" s="720"/>
      <c r="E4" s="720"/>
      <c r="F4" s="720"/>
      <c r="G4" s="720"/>
      <c r="H4" s="720"/>
      <c r="I4" s="720"/>
      <c r="J4" s="720"/>
      <c r="K4" s="720"/>
      <c r="L4" s="720"/>
      <c r="M4" s="720"/>
      <c r="N4" s="720"/>
      <c r="O4" s="721"/>
    </row>
    <row r="5" spans="1:15" ht="15">
      <c r="A5" s="719"/>
      <c r="B5" s="720"/>
      <c r="C5" s="720"/>
      <c r="D5" s="720"/>
      <c r="E5" s="720"/>
      <c r="F5" s="720"/>
      <c r="G5" s="720"/>
      <c r="H5" s="720"/>
      <c r="I5" s="720"/>
      <c r="J5" s="720"/>
      <c r="K5" s="720"/>
      <c r="L5" s="720"/>
      <c r="M5" s="720"/>
      <c r="N5" s="720"/>
      <c r="O5" s="721"/>
    </row>
    <row r="6" spans="1:15" ht="15">
      <c r="A6" s="719"/>
      <c r="B6" s="720"/>
      <c r="C6" s="720"/>
      <c r="D6" s="720"/>
      <c r="E6" s="720"/>
      <c r="F6" s="720"/>
      <c r="G6" s="720"/>
      <c r="H6" s="720"/>
      <c r="I6" s="720"/>
      <c r="J6" s="720"/>
      <c r="K6" s="720"/>
      <c r="L6" s="720"/>
      <c r="M6" s="720"/>
      <c r="N6" s="720"/>
      <c r="O6" s="721"/>
    </row>
    <row r="7" spans="1:15" ht="15">
      <c r="A7" s="719"/>
      <c r="B7" s="720"/>
      <c r="C7" s="720"/>
      <c r="D7" s="720"/>
      <c r="E7" s="720"/>
      <c r="F7" s="720"/>
      <c r="G7" s="720"/>
      <c r="H7" s="720"/>
      <c r="I7" s="720"/>
      <c r="J7" s="720"/>
      <c r="K7" s="720"/>
      <c r="L7" s="720"/>
      <c r="M7" s="720"/>
      <c r="N7" s="720"/>
      <c r="O7" s="721"/>
    </row>
    <row r="8" spans="1:15" ht="15">
      <c r="A8" s="719"/>
      <c r="B8" s="720"/>
      <c r="C8" s="720"/>
      <c r="D8" s="720"/>
      <c r="E8" s="720"/>
      <c r="F8" s="720"/>
      <c r="G8" s="720"/>
      <c r="H8" s="720"/>
      <c r="I8" s="720"/>
      <c r="J8" s="720"/>
      <c r="K8" s="720"/>
      <c r="L8" s="720"/>
      <c r="M8" s="720"/>
      <c r="N8" s="720"/>
      <c r="O8" s="721"/>
    </row>
    <row r="9" spans="1:15" ht="15">
      <c r="A9" s="719"/>
      <c r="B9" s="720"/>
      <c r="C9" s="720"/>
      <c r="D9" s="720"/>
      <c r="E9" s="720"/>
      <c r="F9" s="720"/>
      <c r="G9" s="720"/>
      <c r="H9" s="720"/>
      <c r="I9" s="720"/>
      <c r="J9" s="720"/>
      <c r="K9" s="720"/>
      <c r="L9" s="720"/>
      <c r="M9" s="720"/>
      <c r="N9" s="720"/>
      <c r="O9" s="721"/>
    </row>
    <row r="10" spans="1:15" ht="15">
      <c r="A10" s="719"/>
      <c r="B10" s="720"/>
      <c r="C10" s="720"/>
      <c r="D10" s="720"/>
      <c r="E10" s="720"/>
      <c r="F10" s="720"/>
      <c r="G10" s="720"/>
      <c r="H10" s="720"/>
      <c r="I10" s="720"/>
      <c r="J10" s="720"/>
      <c r="K10" s="720"/>
      <c r="L10" s="720"/>
      <c r="M10" s="720"/>
      <c r="N10" s="720"/>
      <c r="O10" s="721"/>
    </row>
    <row r="11" spans="1:15" ht="15">
      <c r="A11" s="719"/>
      <c r="B11" s="720"/>
      <c r="C11" s="720"/>
      <c r="D11" s="720"/>
      <c r="E11" s="720"/>
      <c r="F11" s="720"/>
      <c r="G11" s="720"/>
      <c r="H11" s="720"/>
      <c r="I11" s="720"/>
      <c r="J11" s="720"/>
      <c r="K11" s="720"/>
      <c r="L11" s="720"/>
      <c r="M11" s="720"/>
      <c r="N11" s="720"/>
      <c r="O11" s="721"/>
    </row>
    <row r="12" spans="1:15" ht="15">
      <c r="A12" s="719"/>
      <c r="B12" s="720"/>
      <c r="C12" s="720"/>
      <c r="D12" s="720"/>
      <c r="E12" s="720"/>
      <c r="F12" s="720"/>
      <c r="G12" s="720"/>
      <c r="H12" s="720"/>
      <c r="I12" s="720"/>
      <c r="J12" s="720"/>
      <c r="K12" s="720"/>
      <c r="L12" s="720"/>
      <c r="M12" s="720"/>
      <c r="N12" s="720"/>
      <c r="O12" s="721"/>
    </row>
    <row r="13" spans="1:15" ht="15">
      <c r="A13" s="719"/>
      <c r="B13" s="720"/>
      <c r="C13" s="720"/>
      <c r="D13" s="720"/>
      <c r="E13" s="720"/>
      <c r="F13" s="720"/>
      <c r="G13" s="720"/>
      <c r="H13" s="720"/>
      <c r="I13" s="720"/>
      <c r="J13" s="720"/>
      <c r="K13" s="720"/>
      <c r="L13" s="720"/>
      <c r="M13" s="720"/>
      <c r="N13" s="720"/>
      <c r="O13" s="721"/>
    </row>
    <row r="14" spans="1:15" ht="15">
      <c r="A14" s="719"/>
      <c r="B14" s="720"/>
      <c r="C14" s="720"/>
      <c r="D14" s="720"/>
      <c r="E14" s="720"/>
      <c r="F14" s="720"/>
      <c r="G14" s="720"/>
      <c r="H14" s="720"/>
      <c r="I14" s="720"/>
      <c r="J14" s="720"/>
      <c r="K14" s="720"/>
      <c r="L14" s="720"/>
      <c r="M14" s="720"/>
      <c r="N14" s="720"/>
      <c r="O14" s="721"/>
    </row>
    <row r="15" spans="1:15" ht="15">
      <c r="A15" s="719"/>
      <c r="B15" s="720"/>
      <c r="C15" s="720"/>
      <c r="D15" s="720"/>
      <c r="E15" s="720"/>
      <c r="F15" s="720"/>
      <c r="G15" s="720"/>
      <c r="H15" s="720"/>
      <c r="I15" s="720"/>
      <c r="J15" s="720"/>
      <c r="K15" s="720"/>
      <c r="L15" s="720"/>
      <c r="M15" s="720"/>
      <c r="N15" s="720"/>
      <c r="O15" s="721"/>
    </row>
    <row r="16" spans="1:15" ht="15">
      <c r="A16" s="719"/>
      <c r="B16" s="720"/>
      <c r="C16" s="720"/>
      <c r="D16" s="720"/>
      <c r="E16" s="720"/>
      <c r="F16" s="720"/>
      <c r="G16" s="720"/>
      <c r="H16" s="720"/>
      <c r="I16" s="720"/>
      <c r="J16" s="720"/>
      <c r="K16" s="720"/>
      <c r="L16" s="720"/>
      <c r="M16" s="720"/>
      <c r="N16" s="720"/>
      <c r="O16" s="721"/>
    </row>
    <row r="17" spans="1:15" ht="15">
      <c r="A17" s="719"/>
      <c r="B17" s="720"/>
      <c r="C17" s="720"/>
      <c r="D17" s="720"/>
      <c r="E17" s="720"/>
      <c r="F17" s="720"/>
      <c r="G17" s="720"/>
      <c r="H17" s="720"/>
      <c r="I17" s="720"/>
      <c r="J17" s="720"/>
      <c r="K17" s="720"/>
      <c r="L17" s="720"/>
      <c r="M17" s="720"/>
      <c r="N17" s="720"/>
      <c r="O17" s="721"/>
    </row>
    <row r="18" spans="1:15" ht="15">
      <c r="A18" s="719"/>
      <c r="B18" s="720"/>
      <c r="C18" s="720"/>
      <c r="D18" s="720"/>
      <c r="E18" s="720"/>
      <c r="F18" s="720"/>
      <c r="G18" s="720"/>
      <c r="H18" s="720"/>
      <c r="I18" s="720"/>
      <c r="J18" s="720"/>
      <c r="K18" s="720"/>
      <c r="L18" s="720"/>
      <c r="M18" s="720"/>
      <c r="N18" s="720"/>
      <c r="O18" s="721"/>
    </row>
    <row r="19" spans="1:15" ht="15">
      <c r="A19" s="719"/>
      <c r="B19" s="720"/>
      <c r="C19" s="720"/>
      <c r="D19" s="720"/>
      <c r="E19" s="720"/>
      <c r="F19" s="720"/>
      <c r="G19" s="720"/>
      <c r="H19" s="720"/>
      <c r="I19" s="720"/>
      <c r="J19" s="720"/>
      <c r="K19" s="720"/>
      <c r="L19" s="720"/>
      <c r="M19" s="720"/>
      <c r="N19" s="720"/>
      <c r="O19" s="721"/>
    </row>
    <row r="20" spans="1:15" ht="15">
      <c r="A20" s="719"/>
      <c r="B20" s="720"/>
      <c r="C20" s="720"/>
      <c r="D20" s="720"/>
      <c r="E20" s="720"/>
      <c r="F20" s="720"/>
      <c r="G20" s="720"/>
      <c r="H20" s="720"/>
      <c r="I20" s="720"/>
      <c r="J20" s="720"/>
      <c r="K20" s="720"/>
      <c r="L20" s="720"/>
      <c r="M20" s="720"/>
      <c r="N20" s="720"/>
      <c r="O20" s="721"/>
    </row>
    <row r="21" spans="1:15" ht="15">
      <c r="A21" s="719"/>
      <c r="B21" s="720"/>
      <c r="C21" s="720"/>
      <c r="D21" s="720"/>
      <c r="E21" s="720"/>
      <c r="F21" s="720"/>
      <c r="G21" s="720"/>
      <c r="H21" s="720"/>
      <c r="I21" s="720"/>
      <c r="J21" s="720"/>
      <c r="K21" s="720"/>
      <c r="L21" s="720"/>
      <c r="M21" s="720"/>
      <c r="N21" s="720"/>
      <c r="O21" s="721"/>
    </row>
    <row r="22" spans="1:15" ht="15">
      <c r="A22" s="719"/>
      <c r="B22" s="720"/>
      <c r="C22" s="720"/>
      <c r="D22" s="720"/>
      <c r="E22" s="720"/>
      <c r="F22" s="720"/>
      <c r="G22" s="720"/>
      <c r="H22" s="720"/>
      <c r="I22" s="720"/>
      <c r="J22" s="720"/>
      <c r="K22" s="720"/>
      <c r="L22" s="720"/>
      <c r="M22" s="720"/>
      <c r="N22" s="720"/>
      <c r="O22" s="721"/>
    </row>
    <row r="23" spans="1:15" ht="15">
      <c r="A23" s="719"/>
      <c r="B23" s="720"/>
      <c r="C23" s="720"/>
      <c r="D23" s="720"/>
      <c r="E23" s="720"/>
      <c r="F23" s="720"/>
      <c r="G23" s="720"/>
      <c r="H23" s="720"/>
      <c r="I23" s="720"/>
      <c r="J23" s="720"/>
      <c r="K23" s="720"/>
      <c r="L23" s="720"/>
      <c r="M23" s="720"/>
      <c r="N23" s="720"/>
      <c r="O23" s="721"/>
    </row>
    <row r="24" spans="1:15" ht="15">
      <c r="A24" s="719"/>
      <c r="B24" s="720"/>
      <c r="C24" s="720"/>
      <c r="D24" s="720"/>
      <c r="E24" s="720"/>
      <c r="F24" s="720"/>
      <c r="G24" s="720"/>
      <c r="H24" s="720"/>
      <c r="I24" s="720"/>
      <c r="J24" s="720"/>
      <c r="K24" s="720"/>
      <c r="L24" s="720"/>
      <c r="M24" s="720"/>
      <c r="N24" s="720"/>
      <c r="O24" s="721"/>
    </row>
    <row r="25" spans="1:15" ht="15">
      <c r="A25" s="719"/>
      <c r="B25" s="720"/>
      <c r="C25" s="720"/>
      <c r="D25" s="720"/>
      <c r="E25" s="720"/>
      <c r="F25" s="720"/>
      <c r="G25" s="720"/>
      <c r="H25" s="720"/>
      <c r="I25" s="720"/>
      <c r="J25" s="720"/>
      <c r="K25" s="720"/>
      <c r="L25" s="720"/>
      <c r="M25" s="720"/>
      <c r="N25" s="720"/>
      <c r="O25" s="721"/>
    </row>
    <row r="26" spans="1:15" ht="15">
      <c r="A26" s="719"/>
      <c r="B26" s="720"/>
      <c r="C26" s="720"/>
      <c r="D26" s="720"/>
      <c r="E26" s="720"/>
      <c r="F26" s="720"/>
      <c r="G26" s="720"/>
      <c r="H26" s="720"/>
      <c r="I26" s="720"/>
      <c r="J26" s="720"/>
      <c r="K26" s="720"/>
      <c r="L26" s="720"/>
      <c r="M26" s="720"/>
      <c r="N26" s="720"/>
      <c r="O26" s="721"/>
    </row>
    <row r="27" spans="1:15" ht="15">
      <c r="A27" s="719"/>
      <c r="B27" s="720"/>
      <c r="C27" s="720"/>
      <c r="D27" s="720"/>
      <c r="E27" s="720"/>
      <c r="F27" s="720"/>
      <c r="G27" s="720"/>
      <c r="H27" s="720"/>
      <c r="I27" s="720"/>
      <c r="J27" s="720"/>
      <c r="K27" s="720"/>
      <c r="L27" s="720"/>
      <c r="M27" s="720"/>
      <c r="N27" s="720"/>
      <c r="O27" s="721"/>
    </row>
    <row r="28" spans="1:15" ht="15">
      <c r="A28" s="719"/>
      <c r="B28" s="720"/>
      <c r="C28" s="720"/>
      <c r="D28" s="720"/>
      <c r="E28" s="720"/>
      <c r="F28" s="720"/>
      <c r="G28" s="720"/>
      <c r="H28" s="720"/>
      <c r="I28" s="720"/>
      <c r="J28" s="720"/>
      <c r="K28" s="720"/>
      <c r="L28" s="720"/>
      <c r="M28" s="720"/>
      <c r="N28" s="720"/>
      <c r="O28" s="721"/>
    </row>
    <row r="29" spans="1:15" ht="15">
      <c r="A29" s="719"/>
      <c r="B29" s="720"/>
      <c r="C29" s="720"/>
      <c r="D29" s="720"/>
      <c r="E29" s="720"/>
      <c r="F29" s="720"/>
      <c r="G29" s="720"/>
      <c r="H29" s="720"/>
      <c r="I29" s="720"/>
      <c r="J29" s="720"/>
      <c r="K29" s="720"/>
      <c r="L29" s="720"/>
      <c r="M29" s="720"/>
      <c r="N29" s="720"/>
      <c r="O29" s="721"/>
    </row>
    <row r="30" spans="1:15" ht="15">
      <c r="A30" s="719"/>
      <c r="B30" s="720"/>
      <c r="C30" s="720"/>
      <c r="D30" s="720"/>
      <c r="E30" s="720"/>
      <c r="F30" s="720"/>
      <c r="G30" s="720"/>
      <c r="H30" s="720"/>
      <c r="I30" s="720"/>
      <c r="J30" s="720"/>
      <c r="K30" s="720"/>
      <c r="L30" s="720"/>
      <c r="M30" s="720"/>
      <c r="N30" s="720"/>
      <c r="O30" s="721"/>
    </row>
    <row r="31" spans="1:15" ht="15">
      <c r="A31" s="719"/>
      <c r="B31" s="720"/>
      <c r="C31" s="720"/>
      <c r="D31" s="720"/>
      <c r="E31" s="720"/>
      <c r="F31" s="720"/>
      <c r="G31" s="720"/>
      <c r="H31" s="720"/>
      <c r="I31" s="720"/>
      <c r="J31" s="720"/>
      <c r="K31" s="720"/>
      <c r="L31" s="720"/>
      <c r="M31" s="720"/>
      <c r="N31" s="720"/>
      <c r="O31" s="721"/>
    </row>
    <row r="32" spans="1:15" ht="15">
      <c r="A32" s="719"/>
      <c r="B32" s="720"/>
      <c r="C32" s="720"/>
      <c r="D32" s="720"/>
      <c r="E32" s="720"/>
      <c r="F32" s="720"/>
      <c r="G32" s="720"/>
      <c r="H32" s="720"/>
      <c r="I32" s="720"/>
      <c r="J32" s="720"/>
      <c r="K32" s="720"/>
      <c r="L32" s="720"/>
      <c r="M32" s="720"/>
      <c r="N32" s="720"/>
      <c r="O32" s="721"/>
    </row>
    <row r="33" spans="1:15" ht="15">
      <c r="A33" s="719"/>
      <c r="B33" s="720"/>
      <c r="C33" s="720"/>
      <c r="D33" s="720"/>
      <c r="E33" s="720"/>
      <c r="F33" s="720"/>
      <c r="G33" s="720"/>
      <c r="H33" s="720"/>
      <c r="I33" s="720"/>
      <c r="J33" s="720"/>
      <c r="K33" s="720"/>
      <c r="L33" s="720"/>
      <c r="M33" s="720"/>
      <c r="N33" s="720"/>
      <c r="O33" s="721"/>
    </row>
    <row r="34" spans="1:15" ht="15">
      <c r="A34" s="719"/>
      <c r="B34" s="720"/>
      <c r="C34" s="720"/>
      <c r="D34" s="720"/>
      <c r="E34" s="720"/>
      <c r="F34" s="720"/>
      <c r="G34" s="720"/>
      <c r="H34" s="720"/>
      <c r="I34" s="720"/>
      <c r="J34" s="720"/>
      <c r="K34" s="720"/>
      <c r="L34" s="720"/>
      <c r="M34" s="720"/>
      <c r="N34" s="720"/>
      <c r="O34" s="721"/>
    </row>
    <row r="35" spans="1:15" ht="15">
      <c r="A35" s="719"/>
      <c r="B35" s="720"/>
      <c r="C35" s="720"/>
      <c r="D35" s="720"/>
      <c r="E35" s="720"/>
      <c r="F35" s="720"/>
      <c r="G35" s="720"/>
      <c r="H35" s="720"/>
      <c r="I35" s="720"/>
      <c r="J35" s="720"/>
      <c r="K35" s="720"/>
      <c r="L35" s="720"/>
      <c r="M35" s="720"/>
      <c r="N35" s="720"/>
      <c r="O35" s="721"/>
    </row>
    <row r="36" spans="1:15" ht="15">
      <c r="A36" s="719"/>
      <c r="B36" s="720"/>
      <c r="C36" s="720"/>
      <c r="D36" s="720"/>
      <c r="E36" s="720"/>
      <c r="F36" s="720"/>
      <c r="G36" s="720"/>
      <c r="H36" s="720"/>
      <c r="I36" s="720"/>
      <c r="J36" s="720"/>
      <c r="K36" s="720"/>
      <c r="L36" s="720"/>
      <c r="M36" s="720"/>
      <c r="N36" s="720"/>
      <c r="O36" s="721"/>
    </row>
    <row r="37" spans="1:15" ht="15">
      <c r="A37" s="719"/>
      <c r="B37" s="720"/>
      <c r="C37" s="720"/>
      <c r="D37" s="720"/>
      <c r="E37" s="720"/>
      <c r="F37" s="720"/>
      <c r="G37" s="720"/>
      <c r="H37" s="720"/>
      <c r="I37" s="720"/>
      <c r="J37" s="720"/>
      <c r="K37" s="720"/>
      <c r="L37" s="720"/>
      <c r="M37" s="720"/>
      <c r="N37" s="720"/>
      <c r="O37" s="721"/>
    </row>
    <row r="38" spans="1:15" ht="15">
      <c r="A38" s="719"/>
      <c r="B38" s="720"/>
      <c r="C38" s="720"/>
      <c r="D38" s="720"/>
      <c r="E38" s="720"/>
      <c r="F38" s="720"/>
      <c r="G38" s="720"/>
      <c r="H38" s="720"/>
      <c r="I38" s="720"/>
      <c r="J38" s="720"/>
      <c r="K38" s="720"/>
      <c r="L38" s="720"/>
      <c r="M38" s="720"/>
      <c r="N38" s="720"/>
      <c r="O38" s="721"/>
    </row>
    <row r="39" spans="1:15" ht="15">
      <c r="A39" s="719"/>
      <c r="B39" s="720"/>
      <c r="C39" s="720"/>
      <c r="D39" s="720"/>
      <c r="E39" s="720"/>
      <c r="F39" s="720"/>
      <c r="G39" s="720"/>
      <c r="H39" s="720"/>
      <c r="I39" s="720"/>
      <c r="J39" s="720"/>
      <c r="K39" s="720"/>
      <c r="L39" s="720"/>
      <c r="M39" s="720"/>
      <c r="N39" s="720"/>
      <c r="O39" s="721"/>
    </row>
    <row r="40" spans="1:15" ht="15">
      <c r="A40" s="719"/>
      <c r="B40" s="720"/>
      <c r="C40" s="720"/>
      <c r="D40" s="720"/>
      <c r="E40" s="720"/>
      <c r="F40" s="720"/>
      <c r="G40" s="720"/>
      <c r="H40" s="720"/>
      <c r="I40" s="720"/>
      <c r="J40" s="720"/>
      <c r="K40" s="720"/>
      <c r="L40" s="720"/>
      <c r="M40" s="720"/>
      <c r="N40" s="720"/>
      <c r="O40" s="721"/>
    </row>
    <row r="41" spans="1:15" ht="15">
      <c r="A41" s="719"/>
      <c r="B41" s="720"/>
      <c r="C41" s="720"/>
      <c r="D41" s="720"/>
      <c r="E41" s="720"/>
      <c r="F41" s="720"/>
      <c r="G41" s="720"/>
      <c r="H41" s="720"/>
      <c r="I41" s="720"/>
      <c r="J41" s="720"/>
      <c r="K41" s="720"/>
      <c r="L41" s="720"/>
      <c r="M41" s="720"/>
      <c r="N41" s="720"/>
      <c r="O41" s="721"/>
    </row>
    <row r="42" spans="1:15" ht="15">
      <c r="A42" s="719"/>
      <c r="B42" s="720"/>
      <c r="C42" s="720"/>
      <c r="D42" s="720"/>
      <c r="E42" s="720"/>
      <c r="F42" s="720"/>
      <c r="G42" s="720"/>
      <c r="H42" s="720"/>
      <c r="I42" s="720"/>
      <c r="J42" s="720"/>
      <c r="K42" s="720"/>
      <c r="L42" s="720"/>
      <c r="M42" s="720"/>
      <c r="N42" s="720"/>
      <c r="O42" s="721"/>
    </row>
    <row r="43" spans="1:15" ht="15">
      <c r="A43" s="719"/>
      <c r="B43" s="720"/>
      <c r="C43" s="720"/>
      <c r="D43" s="720"/>
      <c r="E43" s="720"/>
      <c r="F43" s="720"/>
      <c r="G43" s="720"/>
      <c r="H43" s="720"/>
      <c r="I43" s="720"/>
      <c r="J43" s="720"/>
      <c r="K43" s="720"/>
      <c r="L43" s="720"/>
      <c r="M43" s="720"/>
      <c r="N43" s="720"/>
      <c r="O43" s="721"/>
    </row>
    <row r="44" spans="1:15" ht="1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showRowColHeaders="0" zoomScalePageLayoutView="0" workbookViewId="0" topLeftCell="A1">
      <pane xSplit="3" ySplit="10" topLeftCell="D11" activePane="bottomRight" state="frozen"/>
      <selection pane="topLeft" activeCell="A84" sqref="A84"/>
      <selection pane="topRight" activeCell="A84" sqref="A84"/>
      <selection pane="bottomLeft" activeCell="A84" sqref="A84"/>
      <selection pane="bottomRight" activeCell="F14" sqref="F14"/>
    </sheetView>
  </sheetViews>
  <sheetFormatPr defaultColWidth="8.8515625" defaultRowHeight="15"/>
  <cols>
    <col min="1" max="1" width="6.421875" style="0" hidden="1" customWidth="1"/>
    <col min="2" max="2" width="4.140625" style="201" customWidth="1"/>
    <col min="3" max="3" width="47.7109375" style="412" customWidth="1"/>
    <col min="4" max="4" width="24.7109375" style="201" customWidth="1"/>
    <col min="5" max="5" width="22.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2" width="3.421875" style="0" customWidth="1"/>
    <col min="23" max="23" width="20.421875" style="0" customWidth="1"/>
    <col min="24" max="25" width="19.140625" style="0" hidden="1" customWidth="1"/>
    <col min="26" max="26" width="18.421875" style="0" customWidth="1"/>
  </cols>
  <sheetData>
    <row r="1" spans="1:20" ht="60.75" customHeight="1" thickBot="1">
      <c r="A1" s="725" t="s">
        <v>17</v>
      </c>
      <c r="B1" s="726"/>
      <c r="C1" s="727"/>
      <c r="D1" s="727"/>
      <c r="E1" s="727"/>
      <c r="F1" s="727"/>
      <c r="G1" s="727"/>
      <c r="H1" s="727"/>
      <c r="I1" s="727"/>
      <c r="J1" s="727"/>
      <c r="K1" s="727"/>
      <c r="L1" s="727"/>
      <c r="M1" s="727"/>
      <c r="N1" s="727"/>
      <c r="O1" s="727"/>
      <c r="P1" s="727"/>
      <c r="Q1" s="727"/>
      <c r="R1" s="727"/>
      <c r="S1" s="727"/>
      <c r="T1" s="728"/>
    </row>
    <row r="2" spans="1:20" s="206" customFormat="1" ht="26.25" customHeight="1">
      <c r="A2" s="413"/>
      <c r="B2" s="739" t="s">
        <v>460</v>
      </c>
      <c r="C2" s="740"/>
      <c r="D2" s="740"/>
      <c r="E2" s="740"/>
      <c r="F2" s="740"/>
      <c r="G2" s="781"/>
      <c r="H2" s="781"/>
      <c r="I2" s="781"/>
      <c r="J2" s="781"/>
      <c r="K2" s="781"/>
      <c r="L2" s="781"/>
      <c r="M2" s="781"/>
      <c r="N2" s="781"/>
      <c r="O2" s="781"/>
      <c r="P2" s="781"/>
      <c r="Q2" s="781"/>
      <c r="R2" s="781"/>
      <c r="S2" s="781"/>
      <c r="T2" s="782"/>
    </row>
    <row r="3" spans="1:20" s="206" customFormat="1" ht="23.25" customHeight="1" thickBot="1">
      <c r="A3" s="413"/>
      <c r="B3" s="770" t="s">
        <v>459</v>
      </c>
      <c r="C3" s="771"/>
      <c r="D3" s="771"/>
      <c r="E3" s="771"/>
      <c r="F3" s="771"/>
      <c r="G3" s="766"/>
      <c r="H3" s="766"/>
      <c r="I3" s="766"/>
      <c r="J3" s="766"/>
      <c r="K3" s="766"/>
      <c r="L3" s="766"/>
      <c r="M3" s="766"/>
      <c r="N3" s="766"/>
      <c r="O3" s="766"/>
      <c r="P3" s="766"/>
      <c r="Q3" s="766"/>
      <c r="R3" s="766"/>
      <c r="S3" s="766"/>
      <c r="T3" s="767"/>
    </row>
    <row r="4" spans="2:26" ht="46.5" customHeight="1" thickBot="1">
      <c r="B4" s="791" t="s">
        <v>662</v>
      </c>
      <c r="C4" s="791"/>
      <c r="D4" s="791"/>
      <c r="E4" s="791"/>
      <c r="F4" s="791"/>
      <c r="G4" s="791"/>
      <c r="H4" s="791"/>
      <c r="I4" s="791"/>
      <c r="J4" s="791"/>
      <c r="K4" s="791"/>
      <c r="L4" s="791"/>
      <c r="M4" s="791"/>
      <c r="N4" s="791"/>
      <c r="O4" s="791"/>
      <c r="P4" s="791"/>
      <c r="Q4" s="791"/>
      <c r="R4" s="791"/>
      <c r="S4" s="791"/>
      <c r="T4" s="791"/>
      <c r="U4" s="279"/>
      <c r="V4" s="280"/>
      <c r="W4" s="747" t="s">
        <v>248</v>
      </c>
      <c r="X4" s="748"/>
      <c r="Y4" s="748"/>
      <c r="Z4" s="749"/>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80" t="s">
        <v>455</v>
      </c>
      <c r="D6" s="729"/>
      <c r="E6" s="729"/>
      <c r="F6" s="729" t="s">
        <v>595</v>
      </c>
      <c r="G6" s="729"/>
      <c r="H6" s="729" t="s">
        <v>456</v>
      </c>
      <c r="I6" s="729"/>
      <c r="J6" s="729"/>
      <c r="K6" s="729"/>
      <c r="L6" s="729"/>
      <c r="M6" s="729"/>
      <c r="N6" s="729"/>
      <c r="O6" s="729"/>
      <c r="P6" s="729"/>
      <c r="Q6" s="729"/>
      <c r="R6" s="729"/>
      <c r="S6" s="729"/>
      <c r="T6" s="729"/>
      <c r="U6" s="173"/>
      <c r="V6" s="173"/>
      <c r="W6" s="750" t="s">
        <v>240</v>
      </c>
      <c r="X6" s="333">
        <v>1</v>
      </c>
      <c r="Y6" s="333">
        <f>INDEX(Cups,X6)</f>
        <v>0</v>
      </c>
      <c r="Z6" s="345"/>
    </row>
    <row r="7" spans="2:26" s="428" customFormat="1" ht="16.5" customHeight="1">
      <c r="B7" s="785">
        <v>1</v>
      </c>
      <c r="C7" s="786"/>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1"/>
      <c r="X7" s="430"/>
      <c r="Y7" s="430"/>
      <c r="Z7" s="431"/>
    </row>
    <row r="8" spans="2:26" s="23" customFormat="1" ht="48" customHeight="1">
      <c r="B8" s="735" t="s">
        <v>246</v>
      </c>
      <c r="C8" s="736"/>
      <c r="D8" s="432" t="s">
        <v>540</v>
      </c>
      <c r="E8" s="772" t="s">
        <v>735</v>
      </c>
      <c r="F8" s="773"/>
      <c r="G8" s="774"/>
      <c r="H8" s="732" t="s">
        <v>541</v>
      </c>
      <c r="I8" s="733"/>
      <c r="J8" s="733"/>
      <c r="K8" s="734"/>
      <c r="L8" s="433"/>
      <c r="M8" s="433"/>
      <c r="N8" s="777" t="s">
        <v>542</v>
      </c>
      <c r="O8" s="778"/>
      <c r="P8" s="778"/>
      <c r="Q8" s="779"/>
      <c r="R8" s="433"/>
      <c r="S8" s="433"/>
      <c r="T8" s="469" t="s">
        <v>543</v>
      </c>
      <c r="U8" s="173"/>
      <c r="V8" s="173"/>
      <c r="W8" s="751"/>
      <c r="X8" s="333">
        <v>1</v>
      </c>
      <c r="Y8" s="333">
        <f>INDEX(Cups,X8)</f>
        <v>0</v>
      </c>
      <c r="Z8" s="346"/>
    </row>
    <row r="9" spans="1:26" ht="30.75" customHeight="1">
      <c r="A9" s="27"/>
      <c r="B9" s="735"/>
      <c r="C9" s="736"/>
      <c r="D9" s="789" t="s">
        <v>326</v>
      </c>
      <c r="E9" s="768" t="s">
        <v>736</v>
      </c>
      <c r="F9" s="787" t="s">
        <v>327</v>
      </c>
      <c r="G9" s="743" t="s">
        <v>329</v>
      </c>
      <c r="H9" s="775" t="s">
        <v>571</v>
      </c>
      <c r="I9" s="177" t="s">
        <v>5</v>
      </c>
      <c r="J9" s="177" t="s">
        <v>6</v>
      </c>
      <c r="K9" s="730" t="s">
        <v>99</v>
      </c>
      <c r="L9" s="174" t="s">
        <v>92</v>
      </c>
      <c r="M9" s="174" t="s">
        <v>93</v>
      </c>
      <c r="N9" s="783" t="s">
        <v>572</v>
      </c>
      <c r="O9" s="175" t="s">
        <v>7</v>
      </c>
      <c r="P9" s="176" t="s">
        <v>8</v>
      </c>
      <c r="Q9" s="741" t="s">
        <v>553</v>
      </c>
      <c r="R9" s="490" t="s">
        <v>554</v>
      </c>
      <c r="S9" s="490" t="s">
        <v>555</v>
      </c>
      <c r="T9" s="758" t="s">
        <v>328</v>
      </c>
      <c r="U9" s="201"/>
      <c r="V9" s="201"/>
      <c r="W9" s="751"/>
      <c r="X9" s="333">
        <v>1</v>
      </c>
      <c r="Y9" s="333">
        <f>INDEX(Cups,X9)</f>
        <v>0</v>
      </c>
      <c r="Z9" s="346"/>
    </row>
    <row r="10" spans="1:26" s="1" customFormat="1" ht="63" customHeight="1">
      <c r="A10" s="27"/>
      <c r="B10" s="737"/>
      <c r="C10" s="738"/>
      <c r="D10" s="790"/>
      <c r="E10" s="769"/>
      <c r="F10" s="788"/>
      <c r="G10" s="744"/>
      <c r="H10" s="776"/>
      <c r="I10" s="177"/>
      <c r="J10" s="177"/>
      <c r="K10" s="731"/>
      <c r="L10" s="65"/>
      <c r="M10" s="65"/>
      <c r="N10" s="784"/>
      <c r="O10" s="496"/>
      <c r="P10" s="83"/>
      <c r="Q10" s="742"/>
      <c r="R10" s="491"/>
      <c r="S10" s="491"/>
      <c r="T10" s="759"/>
      <c r="U10" s="85"/>
      <c r="V10" s="85"/>
      <c r="W10" s="751"/>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1"/>
      <c r="X11" s="333">
        <v>1</v>
      </c>
      <c r="Y11" s="333">
        <f>INDEX(Cups,X11)</f>
        <v>0</v>
      </c>
      <c r="Z11" s="762">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1"/>
      <c r="X12" s="266"/>
      <c r="Y12" s="267"/>
      <c r="Z12" s="762"/>
    </row>
    <row r="13" spans="1:26" ht="32.25" customHeight="1" thickBot="1">
      <c r="A13" s="27">
        <v>2</v>
      </c>
      <c r="B13" s="702">
        <v>1</v>
      </c>
      <c r="C13" s="684" t="s">
        <v>795</v>
      </c>
      <c r="D13" s="685">
        <v>2</v>
      </c>
      <c r="E13" s="681">
        <v>2</v>
      </c>
      <c r="F13" s="682">
        <v>2</v>
      </c>
      <c r="G13" s="683">
        <v>0</v>
      </c>
      <c r="H13" s="239"/>
      <c r="I13" s="97">
        <v>9</v>
      </c>
      <c r="J13" s="282">
        <f>IF(I13=1,"",INDEX(Cups,I13))</f>
        <v>1</v>
      </c>
      <c r="K13" s="240"/>
      <c r="L13" s="81">
        <v>1</v>
      </c>
      <c r="M13" s="81">
        <f t="shared" si="0"/>
      </c>
      <c r="N13" s="239"/>
      <c r="O13" s="414">
        <v>13</v>
      </c>
      <c r="P13" s="84">
        <f t="shared" si="1"/>
        <v>1.5</v>
      </c>
      <c r="Q13" s="675"/>
      <c r="R13" s="81">
        <v>1</v>
      </c>
      <c r="S13" s="459">
        <f t="shared" si="2"/>
      </c>
      <c r="T13" s="340">
        <v>1</v>
      </c>
      <c r="U13" s="85"/>
      <c r="V13" s="85"/>
      <c r="W13" s="752"/>
      <c r="X13" s="266"/>
      <c r="Y13" s="266"/>
      <c r="Z13" s="763"/>
    </row>
    <row r="14" spans="1:26" ht="32.25" customHeight="1" thickBot="1">
      <c r="A14" s="27">
        <v>3</v>
      </c>
      <c r="B14" s="702">
        <v>2</v>
      </c>
      <c r="C14" s="684" t="s">
        <v>796</v>
      </c>
      <c r="D14" s="685">
        <v>2</v>
      </c>
      <c r="E14" s="681">
        <v>2</v>
      </c>
      <c r="F14" s="682">
        <v>1</v>
      </c>
      <c r="G14" s="683">
        <v>0</v>
      </c>
      <c r="H14" s="341"/>
      <c r="I14" s="332">
        <v>9</v>
      </c>
      <c r="J14" s="282">
        <f aca="true" t="shared" si="3" ref="J14:J44">IF(I14=1,"",INDEX(Cups,I14))</f>
        <v>1</v>
      </c>
      <c r="K14" s="240"/>
      <c r="L14" s="81">
        <v>5</v>
      </c>
      <c r="M14" s="81">
        <f t="shared" si="0"/>
        <v>0.5</v>
      </c>
      <c r="N14" s="341"/>
      <c r="O14" s="332">
        <v>11</v>
      </c>
      <c r="P14" s="80">
        <f t="shared" si="1"/>
        <v>1.25</v>
      </c>
      <c r="Q14" s="240"/>
      <c r="R14" s="81">
        <v>1</v>
      </c>
      <c r="S14" s="81">
        <f t="shared" si="2"/>
      </c>
      <c r="T14" s="618">
        <v>1</v>
      </c>
      <c r="U14" s="85"/>
      <c r="V14" s="85"/>
      <c r="W14" s="753" t="s">
        <v>457</v>
      </c>
      <c r="X14" s="754"/>
      <c r="Y14" s="754"/>
      <c r="Z14" s="755"/>
    </row>
    <row r="15" spans="1:26" ht="32.25" customHeight="1">
      <c r="A15" s="27">
        <v>4</v>
      </c>
      <c r="B15" s="702">
        <v>3</v>
      </c>
      <c r="C15" s="684" t="s">
        <v>797</v>
      </c>
      <c r="D15" s="622">
        <v>2</v>
      </c>
      <c r="E15" s="615">
        <v>2</v>
      </c>
      <c r="F15" s="616">
        <v>2</v>
      </c>
      <c r="G15" s="617">
        <v>0</v>
      </c>
      <c r="H15" s="341"/>
      <c r="I15" s="332">
        <v>9</v>
      </c>
      <c r="J15" s="282">
        <f t="shared" si="3"/>
        <v>1</v>
      </c>
      <c r="K15" s="240"/>
      <c r="L15" s="81">
        <v>1</v>
      </c>
      <c r="M15" s="81">
        <f t="shared" si="0"/>
      </c>
      <c r="N15" s="341"/>
      <c r="O15" s="332">
        <v>12</v>
      </c>
      <c r="P15" s="80">
        <f t="shared" si="1"/>
        <v>1.375</v>
      </c>
      <c r="Q15" s="240"/>
      <c r="R15" s="81">
        <v>1</v>
      </c>
      <c r="S15" s="81">
        <f t="shared" si="2"/>
      </c>
      <c r="T15" s="618">
        <v>1</v>
      </c>
      <c r="U15" s="85"/>
      <c r="V15" s="85"/>
      <c r="W15" s="756" t="s">
        <v>239</v>
      </c>
      <c r="X15" s="271"/>
      <c r="Y15" s="272"/>
      <c r="Z15" s="760"/>
    </row>
    <row r="16" spans="1:26" ht="32.25" customHeight="1">
      <c r="A16" s="27">
        <v>5</v>
      </c>
      <c r="B16" s="702">
        <v>4</v>
      </c>
      <c r="C16" s="684" t="s">
        <v>798</v>
      </c>
      <c r="D16" s="622">
        <v>3</v>
      </c>
      <c r="E16" s="615">
        <v>2.5</v>
      </c>
      <c r="F16" s="616">
        <v>2.5</v>
      </c>
      <c r="G16" s="617">
        <v>0</v>
      </c>
      <c r="H16" s="341"/>
      <c r="I16" s="332">
        <v>9</v>
      </c>
      <c r="J16" s="282">
        <f t="shared" si="3"/>
        <v>1</v>
      </c>
      <c r="K16" s="240"/>
      <c r="L16" s="81">
        <v>1</v>
      </c>
      <c r="M16" s="81">
        <f t="shared" si="0"/>
      </c>
      <c r="N16" s="341"/>
      <c r="O16" s="332">
        <v>9</v>
      </c>
      <c r="P16" s="80">
        <f t="shared" si="1"/>
        <v>1</v>
      </c>
      <c r="Q16" s="240"/>
      <c r="R16" s="81">
        <v>1</v>
      </c>
      <c r="S16" s="81">
        <f t="shared" si="2"/>
      </c>
      <c r="T16" s="618">
        <v>1</v>
      </c>
      <c r="U16" s="85"/>
      <c r="V16" s="85"/>
      <c r="W16" s="757"/>
      <c r="X16" s="273"/>
      <c r="Y16" s="274"/>
      <c r="Z16" s="761"/>
    </row>
    <row r="17" spans="1:26" ht="32.25" customHeight="1">
      <c r="A17" s="27">
        <v>6</v>
      </c>
      <c r="B17" s="702">
        <v>5</v>
      </c>
      <c r="C17" s="684" t="s">
        <v>799</v>
      </c>
      <c r="D17" s="622">
        <v>2.5</v>
      </c>
      <c r="E17" s="615">
        <v>3.5</v>
      </c>
      <c r="F17" s="616">
        <v>2.5</v>
      </c>
      <c r="G17" s="617">
        <v>1</v>
      </c>
      <c r="H17" s="341"/>
      <c r="I17" s="332">
        <v>9</v>
      </c>
      <c r="J17" s="282">
        <f t="shared" si="3"/>
        <v>1</v>
      </c>
      <c r="K17" s="240"/>
      <c r="L17" s="81">
        <v>1</v>
      </c>
      <c r="M17" s="81">
        <f t="shared" si="0"/>
      </c>
      <c r="N17" s="341"/>
      <c r="O17" s="332">
        <v>9</v>
      </c>
      <c r="P17" s="80">
        <f t="shared" si="1"/>
        <v>1</v>
      </c>
      <c r="Q17" s="240"/>
      <c r="R17" s="81">
        <v>1</v>
      </c>
      <c r="S17" s="81">
        <f t="shared" si="2"/>
      </c>
      <c r="T17" s="618">
        <v>1</v>
      </c>
      <c r="U17" s="85"/>
      <c r="V17" s="85"/>
      <c r="W17" s="764" t="s">
        <v>237</v>
      </c>
      <c r="X17" s="275"/>
      <c r="Y17" s="276"/>
      <c r="Z17" s="745">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65"/>
      <c r="X18" s="277"/>
      <c r="Y18" s="278"/>
      <c r="Z18" s="746"/>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G2:T2"/>
    <mergeCell ref="N9:N10"/>
    <mergeCell ref="B7:C7"/>
    <mergeCell ref="F9:F10"/>
    <mergeCell ref="D9:D10"/>
    <mergeCell ref="B4:T4"/>
    <mergeCell ref="B3:F3"/>
    <mergeCell ref="E8:G8"/>
    <mergeCell ref="F6:G6"/>
    <mergeCell ref="H9:H10"/>
    <mergeCell ref="N8:Q8"/>
    <mergeCell ref="C6:E6"/>
    <mergeCell ref="Z17:Z18"/>
    <mergeCell ref="W4:Z4"/>
    <mergeCell ref="W6:W13"/>
    <mergeCell ref="W14:Z14"/>
    <mergeCell ref="W15:W16"/>
    <mergeCell ref="T9:T10"/>
    <mergeCell ref="Z15:Z16"/>
    <mergeCell ref="Z11:Z13"/>
    <mergeCell ref="W17:W18"/>
    <mergeCell ref="A1:T1"/>
    <mergeCell ref="H6:T6"/>
    <mergeCell ref="K9:K10"/>
    <mergeCell ref="H8:K8"/>
    <mergeCell ref="B8:C10"/>
    <mergeCell ref="B2:F2"/>
    <mergeCell ref="Q9:Q10"/>
    <mergeCell ref="G9:G10"/>
    <mergeCell ref="G3:T3"/>
    <mergeCell ref="E9:E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zoomScalePageLayoutView="0" workbookViewId="0" topLeftCell="A1">
      <selection activeCell="A1" sqref="A1:IV16384"/>
    </sheetView>
  </sheetViews>
  <sheetFormatPr defaultColWidth="8.8515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421875" style="201" hidden="1" customWidth="1"/>
    <col min="17" max="17" width="14.421875" style="201" customWidth="1"/>
    <col min="18" max="18" width="14.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11.421875" style="201" customWidth="1"/>
    <col min="33" max="33" width="18.421875" style="201" customWidth="1"/>
    <col min="34" max="35" width="0" style="201" hidden="1" customWidth="1"/>
    <col min="36" max="36" width="18.7109375" style="201" customWidth="1"/>
    <col min="37" max="16384" width="11.421875" style="201" customWidth="1"/>
  </cols>
  <sheetData>
    <row r="1" spans="1:36" ht="40.5" customHeight="1" thickBot="1">
      <c r="A1" s="394"/>
      <c r="B1" s="858" t="s">
        <v>513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60"/>
      <c r="AF1" s="796" t="s">
        <v>558</v>
      </c>
      <c r="AG1" s="796"/>
      <c r="AH1" s="796"/>
      <c r="AI1" s="796"/>
      <c r="AJ1" s="796"/>
    </row>
    <row r="2" spans="2:36" ht="69.75" customHeight="1" thickBot="1">
      <c r="B2" s="861" t="s">
        <v>738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3"/>
      <c r="AF2" s="864" t="s">
        <v>168</v>
      </c>
      <c r="AG2" s="864"/>
      <c r="AH2" s="864"/>
      <c r="AI2" s="530"/>
      <c r="AJ2" s="530"/>
    </row>
    <row r="3" spans="2:29" ht="24" customHeight="1" thickBot="1">
      <c r="B3" s="865" t="s">
        <v>337</v>
      </c>
      <c r="C3" s="260"/>
      <c r="D3" s="260"/>
      <c r="E3" s="831" t="s">
        <v>64</v>
      </c>
      <c r="F3" s="261"/>
      <c r="G3" s="261"/>
      <c r="H3" s="833" t="s">
        <v>338</v>
      </c>
      <c r="I3" s="374"/>
      <c r="J3" s="374"/>
      <c r="K3" s="833" t="s">
        <v>64</v>
      </c>
      <c r="L3" s="261"/>
      <c r="M3" s="261"/>
      <c r="N3" s="820" t="s">
        <v>339</v>
      </c>
      <c r="O3" s="376"/>
      <c r="P3" s="376"/>
      <c r="Q3" s="820" t="s">
        <v>64</v>
      </c>
      <c r="R3" s="261"/>
      <c r="S3" s="261"/>
      <c r="T3" s="822" t="s">
        <v>340</v>
      </c>
      <c r="U3" s="370"/>
      <c r="V3" s="370"/>
      <c r="W3" s="822" t="s">
        <v>64</v>
      </c>
      <c r="X3" s="261"/>
      <c r="Y3" s="261"/>
      <c r="Z3" s="824" t="s">
        <v>341</v>
      </c>
      <c r="AA3" s="372"/>
      <c r="AB3" s="262"/>
      <c r="AC3" s="826" t="s">
        <v>64</v>
      </c>
    </row>
    <row r="4" spans="2:36" ht="60.75" customHeight="1" thickBot="1">
      <c r="B4" s="866"/>
      <c r="C4" s="369" t="s">
        <v>65</v>
      </c>
      <c r="D4" s="369"/>
      <c r="E4" s="832"/>
      <c r="F4" s="302" t="s">
        <v>67</v>
      </c>
      <c r="G4" s="302" t="s">
        <v>68</v>
      </c>
      <c r="H4" s="834"/>
      <c r="I4" s="375" t="s">
        <v>71</v>
      </c>
      <c r="J4" s="375"/>
      <c r="K4" s="834"/>
      <c r="L4" s="302" t="s">
        <v>69</v>
      </c>
      <c r="M4" s="302" t="s">
        <v>70</v>
      </c>
      <c r="N4" s="821"/>
      <c r="O4" s="377" t="s">
        <v>72</v>
      </c>
      <c r="P4" s="377"/>
      <c r="Q4" s="821"/>
      <c r="R4" s="302" t="s">
        <v>73</v>
      </c>
      <c r="S4" s="302" t="s">
        <v>74</v>
      </c>
      <c r="T4" s="823"/>
      <c r="U4" s="371" t="s">
        <v>75</v>
      </c>
      <c r="V4" s="371"/>
      <c r="W4" s="823"/>
      <c r="X4" s="302" t="s">
        <v>76</v>
      </c>
      <c r="Y4" s="302" t="s">
        <v>77</v>
      </c>
      <c r="Z4" s="825"/>
      <c r="AA4" s="373" t="s">
        <v>78</v>
      </c>
      <c r="AB4" s="303"/>
      <c r="AC4" s="827"/>
      <c r="AD4" s="85" t="s">
        <v>79</v>
      </c>
      <c r="AE4" s="85" t="s">
        <v>80</v>
      </c>
      <c r="AG4" s="747" t="s">
        <v>248</v>
      </c>
      <c r="AH4" s="748"/>
      <c r="AI4" s="748"/>
      <c r="AJ4" s="749"/>
    </row>
    <row r="5" spans="2:36" ht="34.5" customHeight="1" thickBot="1">
      <c r="B5" s="837">
        <f>IF(OR(COUNTIF(C6:C15,12)&gt;0,COUNTIF(C6:C15,2)&gt;0,COUNTIF(C6:C15,4)&gt;0,COUNTIF(C6:C15,10)&gt;0,COUNTIF(C6:C15,15)&gt;0,COUNTIF(C6:C15,17)&gt;0,),"Remember to enter CREDITABLE amounts of leafy greens!","")</f>
      </c>
      <c r="C5" s="838"/>
      <c r="D5" s="838"/>
      <c r="E5" s="839"/>
      <c r="F5" s="400"/>
      <c r="G5" s="400"/>
      <c r="H5" s="840">
        <f>IF(COUNTIF(I6:I15,10)&gt;0,"Remember to enter the CREDITABLE amount of tomato paste!","")</f>
      </c>
      <c r="I5" s="841"/>
      <c r="J5" s="841"/>
      <c r="K5" s="842"/>
      <c r="L5" s="400"/>
      <c r="M5" s="400"/>
      <c r="N5" s="843">
        <f>IF(SUM(O6:O15)&gt;10,"If crediting as a vegetable do not also credit as a meat/meat alternate","")</f>
      </c>
      <c r="O5" s="844"/>
      <c r="P5" s="844"/>
      <c r="Q5" s="845"/>
      <c r="R5" s="401"/>
      <c r="S5" s="401"/>
      <c r="T5" s="846"/>
      <c r="U5" s="847"/>
      <c r="V5" s="847"/>
      <c r="W5" s="848"/>
      <c r="X5" s="401"/>
      <c r="Y5" s="401"/>
      <c r="Z5" s="849"/>
      <c r="AA5" s="850"/>
      <c r="AB5" s="850"/>
      <c r="AC5" s="851"/>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0"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1"/>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1"/>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1"/>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1"/>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2"/>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3" t="s">
        <v>457</v>
      </c>
      <c r="AH12" s="754"/>
      <c r="AI12" s="754"/>
      <c r="AJ12" s="755"/>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35" t="s">
        <v>239</v>
      </c>
      <c r="AH13" s="410"/>
      <c r="AI13" s="410"/>
      <c r="AJ13" s="852"/>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36"/>
      <c r="AH14" s="409"/>
      <c r="AI14" s="409"/>
      <c r="AJ14" s="853"/>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36"/>
      <c r="AH15" s="409"/>
      <c r="AI15" s="409"/>
      <c r="AJ15" s="853"/>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854" t="s">
        <v>237</v>
      </c>
      <c r="AH16" s="409"/>
      <c r="AI16" s="409"/>
      <c r="AJ16" s="856">
        <f>FLOOR(AJ13,0.125)</f>
        <v>0</v>
      </c>
    </row>
    <row r="17" spans="2:36" ht="33.75" customHeight="1">
      <c r="B17" s="82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30"/>
      <c r="AG17" s="854"/>
      <c r="AH17" s="25"/>
      <c r="AI17" s="25"/>
      <c r="AJ17" s="856"/>
    </row>
    <row r="18" spans="2:36" ht="33.75" customHeight="1" thickBot="1">
      <c r="B18" s="813" t="s">
        <v>241</v>
      </c>
      <c r="C18" s="814"/>
      <c r="D18" s="814"/>
      <c r="E18" s="814"/>
      <c r="F18" s="286"/>
      <c r="G18" s="286"/>
      <c r="H18" s="815" t="s">
        <v>242</v>
      </c>
      <c r="I18" s="815"/>
      <c r="J18" s="815"/>
      <c r="K18" s="815"/>
      <c r="L18" s="286"/>
      <c r="M18" s="286"/>
      <c r="N18" s="816" t="s">
        <v>243</v>
      </c>
      <c r="O18" s="816"/>
      <c r="P18" s="816"/>
      <c r="Q18" s="816"/>
      <c r="R18" s="286"/>
      <c r="S18" s="286"/>
      <c r="T18" s="817" t="s">
        <v>244</v>
      </c>
      <c r="U18" s="817"/>
      <c r="V18" s="817"/>
      <c r="W18" s="817"/>
      <c r="X18" s="286"/>
      <c r="Y18" s="286"/>
      <c r="Z18" s="818" t="s">
        <v>245</v>
      </c>
      <c r="AA18" s="818"/>
      <c r="AB18" s="818"/>
      <c r="AC18" s="819"/>
      <c r="AG18" s="855"/>
      <c r="AH18" s="21"/>
      <c r="AI18" s="21"/>
      <c r="AJ18" s="857"/>
    </row>
    <row r="19" spans="2:29" ht="33.75" customHeight="1">
      <c r="B19" s="811"/>
      <c r="C19" s="812"/>
      <c r="D19" s="812"/>
      <c r="E19" s="812"/>
      <c r="F19" s="333"/>
      <c r="G19" s="333"/>
      <c r="H19" s="808"/>
      <c r="I19" s="808"/>
      <c r="J19" s="808"/>
      <c r="K19" s="808"/>
      <c r="L19" s="333"/>
      <c r="M19" s="333"/>
      <c r="N19" s="809"/>
      <c r="O19" s="809"/>
      <c r="P19" s="809"/>
      <c r="Q19" s="809"/>
      <c r="R19" s="333"/>
      <c r="S19" s="333"/>
      <c r="T19" s="810"/>
      <c r="U19" s="810"/>
      <c r="V19" s="810"/>
      <c r="W19" s="810"/>
      <c r="X19" s="333"/>
      <c r="Y19" s="333"/>
      <c r="Z19" s="804"/>
      <c r="AA19" s="804"/>
      <c r="AB19" s="804"/>
      <c r="AC19" s="805"/>
    </row>
    <row r="20" spans="2:29" ht="33.75" customHeight="1">
      <c r="B20" s="811"/>
      <c r="C20" s="812"/>
      <c r="D20" s="812"/>
      <c r="E20" s="812"/>
      <c r="F20" s="333"/>
      <c r="G20" s="333"/>
      <c r="H20" s="808"/>
      <c r="I20" s="808"/>
      <c r="J20" s="808"/>
      <c r="K20" s="808"/>
      <c r="L20" s="333"/>
      <c r="M20" s="333"/>
      <c r="N20" s="809"/>
      <c r="O20" s="809"/>
      <c r="P20" s="809"/>
      <c r="Q20" s="809"/>
      <c r="R20" s="333"/>
      <c r="S20" s="333"/>
      <c r="T20" s="810"/>
      <c r="U20" s="810"/>
      <c r="V20" s="810"/>
      <c r="W20" s="810"/>
      <c r="X20" s="333"/>
      <c r="Y20" s="333"/>
      <c r="Z20" s="804"/>
      <c r="AA20" s="804"/>
      <c r="AB20" s="804"/>
      <c r="AC20" s="805"/>
    </row>
    <row r="21" spans="2:29" ht="33.75" customHeight="1">
      <c r="B21" s="806"/>
      <c r="C21" s="807"/>
      <c r="D21" s="807"/>
      <c r="E21" s="807"/>
      <c r="F21" s="333"/>
      <c r="G21" s="333"/>
      <c r="H21" s="808"/>
      <c r="I21" s="808"/>
      <c r="J21" s="808"/>
      <c r="K21" s="808"/>
      <c r="L21" s="333"/>
      <c r="M21" s="333"/>
      <c r="N21" s="809"/>
      <c r="O21" s="809"/>
      <c r="P21" s="809"/>
      <c r="Q21" s="809"/>
      <c r="R21" s="333"/>
      <c r="S21" s="333"/>
      <c r="T21" s="810"/>
      <c r="U21" s="810"/>
      <c r="V21" s="810"/>
      <c r="W21" s="810"/>
      <c r="X21" s="333"/>
      <c r="Y21" s="333"/>
      <c r="Z21" s="804"/>
      <c r="AA21" s="804"/>
      <c r="AB21" s="804"/>
      <c r="AC21" s="805"/>
    </row>
    <row r="22" spans="2:29" ht="33.75" customHeight="1">
      <c r="B22" s="806"/>
      <c r="C22" s="807"/>
      <c r="D22" s="807"/>
      <c r="E22" s="807"/>
      <c r="F22" s="333"/>
      <c r="G22" s="333"/>
      <c r="H22" s="808"/>
      <c r="I22" s="808"/>
      <c r="J22" s="808"/>
      <c r="K22" s="808"/>
      <c r="L22" s="333"/>
      <c r="M22" s="333"/>
      <c r="N22" s="809"/>
      <c r="O22" s="809"/>
      <c r="P22" s="809"/>
      <c r="Q22" s="809"/>
      <c r="R22" s="333"/>
      <c r="S22" s="333"/>
      <c r="T22" s="810"/>
      <c r="U22" s="810"/>
      <c r="V22" s="810"/>
      <c r="W22" s="810"/>
      <c r="X22" s="333"/>
      <c r="Y22" s="333"/>
      <c r="Z22" s="804"/>
      <c r="AA22" s="804"/>
      <c r="AB22" s="804"/>
      <c r="AC22" s="805"/>
    </row>
    <row r="23" spans="2:29" ht="33.75" customHeight="1" thickBot="1">
      <c r="B23" s="797"/>
      <c r="C23" s="798"/>
      <c r="D23" s="798"/>
      <c r="E23" s="798"/>
      <c r="F23" s="98"/>
      <c r="G23" s="98"/>
      <c r="H23" s="799"/>
      <c r="I23" s="799"/>
      <c r="J23" s="799"/>
      <c r="K23" s="799"/>
      <c r="L23" s="98"/>
      <c r="M23" s="98"/>
      <c r="N23" s="800"/>
      <c r="O23" s="800"/>
      <c r="P23" s="800"/>
      <c r="Q23" s="800"/>
      <c r="R23" s="98"/>
      <c r="S23" s="98"/>
      <c r="T23" s="801"/>
      <c r="U23" s="801"/>
      <c r="V23" s="801"/>
      <c r="W23" s="801"/>
      <c r="X23" s="98"/>
      <c r="Y23" s="98"/>
      <c r="Z23" s="802"/>
      <c r="AA23" s="802"/>
      <c r="AB23" s="802"/>
      <c r="AC23" s="803"/>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D1">
      <pane ySplit="6" topLeftCell="A7" activePane="bottomLeft" state="frozen"/>
      <selection pane="topLeft" activeCell="C7" sqref="C7"/>
      <selection pane="bottomLeft" activeCell="C7" sqref="C7"/>
    </sheetView>
  </sheetViews>
  <sheetFormatPr defaultColWidth="8.8515625" defaultRowHeight="15"/>
  <cols>
    <col min="1" max="2" width="5.28125" style="85" hidden="1" customWidth="1"/>
    <col min="3" max="3" width="3.421875" style="85" customWidth="1"/>
    <col min="4" max="4" width="50.140625" style="0" customWidth="1"/>
    <col min="5" max="5" width="16.7109375" style="201" customWidth="1"/>
    <col min="6" max="10" width="16.421875" style="201" customWidth="1"/>
    <col min="11" max="11" width="17.140625" style="0" customWidth="1"/>
    <col min="12" max="12" width="15.421875" style="0" customWidth="1"/>
    <col min="13" max="13" width="15.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0" max="21" width="8.8515625" style="0" customWidth="1"/>
    <col min="22" max="22" width="14.421875" style="0" customWidth="1"/>
    <col min="23" max="24" width="9.140625" style="0" hidden="1" customWidth="1"/>
    <col min="25" max="26" width="8.8515625" style="0"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421875" style="23" customWidth="1"/>
    <col min="44" max="44" width="14.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8" t="s">
        <v>82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336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c r="BD1" s="85"/>
      <c r="BE1" s="85"/>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A2" s="201"/>
      <c r="AB2" s="879" t="s">
        <v>544</v>
      </c>
      <c r="AC2" s="880"/>
      <c r="AD2" s="880"/>
      <c r="AE2" s="880"/>
      <c r="AF2" s="880"/>
      <c r="AG2" s="880"/>
      <c r="AH2" s="880"/>
      <c r="AI2" s="880"/>
      <c r="AJ2" s="880"/>
      <c r="AK2" s="880"/>
      <c r="AL2" s="880"/>
      <c r="AM2" s="880"/>
      <c r="AN2" s="880"/>
      <c r="AO2" s="880"/>
      <c r="AP2" s="880"/>
      <c r="AQ2" s="880"/>
      <c r="AR2" s="880"/>
      <c r="AS2" s="880"/>
      <c r="AT2" s="880"/>
      <c r="AU2" s="880"/>
      <c r="AV2" s="880"/>
      <c r="AW2" s="880"/>
      <c r="AX2" s="502"/>
      <c r="AY2" s="502"/>
      <c r="AZ2" s="881" t="s">
        <v>592</v>
      </c>
      <c r="BA2" s="882"/>
      <c r="BB2" s="882"/>
      <c r="BC2" s="882"/>
      <c r="BD2" s="882"/>
    </row>
    <row r="3" spans="1:57" s="1" customFormat="1" ht="24" customHeight="1" thickBot="1">
      <c r="A3" s="85"/>
      <c r="B3" s="85"/>
      <c r="C3" s="873" t="s">
        <v>16</v>
      </c>
      <c r="D3" s="874"/>
      <c r="E3" s="874"/>
      <c r="F3" s="874"/>
      <c r="G3" s="874"/>
      <c r="H3" s="874"/>
      <c r="I3" s="874"/>
      <c r="J3" s="874"/>
      <c r="K3" s="874"/>
      <c r="L3" s="874"/>
      <c r="M3" s="874"/>
      <c r="N3" s="874"/>
      <c r="O3" s="874"/>
      <c r="P3" s="874"/>
      <c r="Q3" s="874"/>
      <c r="R3" s="874"/>
      <c r="S3" s="874"/>
      <c r="T3" s="874"/>
      <c r="U3" s="874"/>
      <c r="V3" s="874"/>
      <c r="W3" s="874"/>
      <c r="X3" s="874"/>
      <c r="Y3" s="874"/>
      <c r="Z3" s="875"/>
      <c r="AB3" s="906" t="s">
        <v>458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c r="BD3" s="85"/>
      <c r="BE3" s="85"/>
    </row>
    <row r="4" spans="3:57" ht="60.75" customHeight="1" thickBot="1">
      <c r="C4" s="867" t="s">
        <v>788</v>
      </c>
      <c r="D4" s="868"/>
      <c r="E4" s="934" t="s">
        <v>767</v>
      </c>
      <c r="F4" s="935"/>
      <c r="G4" s="769" t="s">
        <v>768</v>
      </c>
      <c r="H4" s="892"/>
      <c r="I4" s="892"/>
      <c r="J4" s="893"/>
      <c r="K4" s="876" t="s">
        <v>772</v>
      </c>
      <c r="L4" s="877"/>
      <c r="M4" s="878"/>
      <c r="N4" s="887" t="s">
        <v>775</v>
      </c>
      <c r="O4" s="888"/>
      <c r="P4" s="889"/>
      <c r="Q4" s="912" t="s">
        <v>778</v>
      </c>
      <c r="R4" s="913"/>
      <c r="S4" s="903" t="s">
        <v>333</v>
      </c>
      <c r="T4" s="904"/>
      <c r="U4" s="904"/>
      <c r="V4" s="904"/>
      <c r="W4" s="904"/>
      <c r="X4" s="904"/>
      <c r="Y4" s="904"/>
      <c r="Z4" s="905"/>
      <c r="AB4" s="908" t="s">
        <v>557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1:57" s="1" customFormat="1" ht="34.5" customHeight="1">
      <c r="A5" s="85"/>
      <c r="B5" s="85"/>
      <c r="C5" s="869"/>
      <c r="D5" s="870"/>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0</v>
      </c>
      <c r="Y5" s="97"/>
      <c r="Z5" s="899">
        <f>IF(AND(X5=FALSE,X6=FALSE,X7=FALSE),"",IF(AND(X5=TRUE,X6=TRUE),"Yes",IF(AND(X5=TRUE,X7=TRUE),"Yes",IF(AND(X6=TRUE,X7=TRUE),"Yes","No"))))</f>
      </c>
      <c r="AB5" s="901" t="s">
        <v>59</v>
      </c>
      <c r="AC5" s="474"/>
      <c r="AD5" s="474"/>
      <c r="AE5" s="916" t="s">
        <v>64</v>
      </c>
      <c r="AF5" s="475"/>
      <c r="AG5" s="475"/>
      <c r="AH5" s="897" t="s">
        <v>227</v>
      </c>
      <c r="AI5" s="476"/>
      <c r="AJ5" s="476"/>
      <c r="AK5" s="897" t="s">
        <v>64</v>
      </c>
      <c r="AL5" s="475"/>
      <c r="AM5" s="475"/>
      <c r="AN5" s="898" t="s">
        <v>60</v>
      </c>
      <c r="AO5" s="477"/>
      <c r="AP5" s="477"/>
      <c r="AQ5" s="898" t="s">
        <v>64</v>
      </c>
      <c r="AR5" s="475"/>
      <c r="AS5" s="475"/>
      <c r="AT5" s="926" t="s">
        <v>61</v>
      </c>
      <c r="AU5" s="478"/>
      <c r="AV5" s="478"/>
      <c r="AW5" s="926" t="s">
        <v>64</v>
      </c>
      <c r="AX5" s="475"/>
      <c r="AY5" s="475"/>
      <c r="AZ5" s="1007" t="s">
        <v>62</v>
      </c>
      <c r="BA5" s="479"/>
      <c r="BB5" s="480"/>
      <c r="BC5" s="921" t="s">
        <v>64</v>
      </c>
      <c r="BD5" s="1003">
        <v>1</v>
      </c>
      <c r="BE5" s="1004">
        <f>INDEX(Cups,BD5)</f>
        <v>0</v>
      </c>
    </row>
    <row r="6" spans="1:57" s="1" customFormat="1" ht="44.25" customHeight="1" thickBot="1">
      <c r="A6" s="85"/>
      <c r="B6" s="85"/>
      <c r="C6" s="871"/>
      <c r="D6" s="872"/>
      <c r="E6" s="937"/>
      <c r="F6" s="939"/>
      <c r="G6" s="884"/>
      <c r="H6" s="941"/>
      <c r="I6" s="943"/>
      <c r="J6" s="886"/>
      <c r="K6" s="776"/>
      <c r="L6" s="923"/>
      <c r="M6" s="731"/>
      <c r="N6" s="914"/>
      <c r="O6" s="923"/>
      <c r="P6" s="891"/>
      <c r="Q6" s="918"/>
      <c r="R6" s="939"/>
      <c r="S6" s="944" t="s">
        <v>664</v>
      </c>
      <c r="T6" s="945"/>
      <c r="U6" s="945"/>
      <c r="V6" s="945"/>
      <c r="W6" s="112"/>
      <c r="X6" s="112" t="b">
        <v>0</v>
      </c>
      <c r="Y6" s="97"/>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2</v>
      </c>
      <c r="B7" s="513" t="str">
        <f>INDEX(meals,A7)</f>
        <v>Santa Fe wrap</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1.5</v>
      </c>
      <c r="O7" s="497" t="str">
        <f aca="true" t="shared" si="1" ref="O7:O26">IF(B7=0,"",IF(N7="","No",IF(N7&gt;=1,"Yes","No")))</f>
        <v>Yes</v>
      </c>
      <c r="P7" s="498">
        <f>IF(B7=0,"",VLOOKUP(A7,'All Meals'!$A$12:$V$61,19))</f>
      </c>
      <c r="Q7" s="116">
        <f>IF(B7=0,"",VLOOKUP(A7,'All Meals'!$A$12:$V$61,20))</f>
        <v>1</v>
      </c>
      <c r="R7" s="216" t="str">
        <f aca="true" t="shared" si="2" ref="R7:R26">IF(B7=0,"",IF(Q7="","No",IF(Q7&gt;=1,"Yes","No")))</f>
        <v>Yes</v>
      </c>
      <c r="S7" s="944" t="s">
        <v>665</v>
      </c>
      <c r="T7" s="945"/>
      <c r="U7" s="945"/>
      <c r="V7" s="945"/>
      <c r="W7" s="112"/>
      <c r="X7" s="112" t="b">
        <v>0</v>
      </c>
      <c r="Y7" s="97"/>
      <c r="Z7" s="899"/>
      <c r="AA7" s="23"/>
      <c r="AB7" s="924" t="s">
        <v>298</v>
      </c>
      <c r="AC7" s="919"/>
      <c r="AD7" s="919"/>
      <c r="AE7" s="932"/>
      <c r="AF7" s="927">
        <v>3</v>
      </c>
      <c r="AG7" s="929">
        <f>INDEX(Cups,AF7)</f>
        <v>0.25</v>
      </c>
      <c r="AH7" s="951" t="s">
        <v>299</v>
      </c>
      <c r="AI7" s="953"/>
      <c r="AJ7" s="953"/>
      <c r="AK7" s="951"/>
      <c r="AL7" s="927">
        <v>7</v>
      </c>
      <c r="AM7" s="929">
        <f>INDEX(Cups,AL7)</f>
        <v>0.75</v>
      </c>
      <c r="AN7" s="930" t="s">
        <v>300</v>
      </c>
      <c r="AO7" s="1019"/>
      <c r="AP7" s="1019"/>
      <c r="AQ7" s="930"/>
      <c r="AR7" s="927">
        <v>3</v>
      </c>
      <c r="AS7" s="929">
        <f>INDEX(Cups,AR7)</f>
        <v>0.25</v>
      </c>
      <c r="AT7" s="1015" t="s">
        <v>301</v>
      </c>
      <c r="AU7" s="1005"/>
      <c r="AV7" s="1005"/>
      <c r="AW7" s="1005"/>
      <c r="AX7" s="927">
        <v>3</v>
      </c>
      <c r="AY7" s="929">
        <f>INDEX(Cups,AX7)</f>
        <v>0.25</v>
      </c>
      <c r="AZ7" s="1017" t="s">
        <v>302</v>
      </c>
      <c r="BA7" s="1011"/>
      <c r="BB7" s="1011"/>
      <c r="BC7" s="101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4" t="s">
        <v>666</v>
      </c>
      <c r="T8" s="945"/>
      <c r="U8" s="945"/>
      <c r="V8" s="945"/>
      <c r="W8" s="112"/>
      <c r="X8" s="112" t="b">
        <v>0</v>
      </c>
      <c r="Y8" s="97"/>
      <c r="Z8" s="114">
        <f>IF(X8=TRUE,"No","")</f>
      </c>
      <c r="AA8" s="23"/>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46" t="s">
        <v>667</v>
      </c>
      <c r="T9" s="947"/>
      <c r="U9" s="947"/>
      <c r="V9" s="947"/>
      <c r="W9" s="113"/>
      <c r="X9" s="113" t="b">
        <v>0</v>
      </c>
      <c r="Y9" s="98"/>
      <c r="Z9" s="115">
        <f>IF(X9=TRUE,"No","")</f>
      </c>
      <c r="AA9" s="23"/>
      <c r="AB9" s="979" t="str">
        <f>IF(OR(COUNTIF(AC10:AC19,12)&gt;0,COUNTIF(AC10:AC19,2)&gt;0,COUNTIF(AC10:AC19,4)&gt;0,COUNTIF(AC10:AC19,10)&gt;0,COUNTIF(AC10:AC19,15)&gt;0,COUNTIF(AC10:AC19,17)&gt;0,),"Remember to enter CREDITABLE amounts of leafy greens!","")</f>
        <v>Remember to enter CREDITABLE amounts of leafy greens!</v>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12</v>
      </c>
      <c r="AD10" s="254" t="str">
        <f aca="true" t="shared" si="6" ref="AD10:AD19">INDEX(GREEN,AC10)</f>
        <v>Romaine</v>
      </c>
      <c r="AE10" s="254"/>
      <c r="AF10" s="334">
        <v>3</v>
      </c>
      <c r="AG10" s="334">
        <f aca="true" t="shared" si="7" ref="AG10:AG19">IF(AD10=0,"",INDEX(Cups,AF10))</f>
        <v>0.25</v>
      </c>
      <c r="AH10" s="101"/>
      <c r="AI10" s="101">
        <v>12</v>
      </c>
      <c r="AJ10" s="101" t="str">
        <f aca="true" t="shared" si="8" ref="AJ10:AJ19">INDEX(RED,AI10)</f>
        <v>Tomatoes</v>
      </c>
      <c r="AK10" s="101"/>
      <c r="AL10" s="334">
        <v>3</v>
      </c>
      <c r="AM10" s="334">
        <f aca="true" t="shared" si="9" ref="AM10:AM19">IF(AJ10=0,"",INDEX(Cups,AL10))</f>
        <v>0.25</v>
      </c>
      <c r="AN10" s="255"/>
      <c r="AO10" s="255">
        <v>3</v>
      </c>
      <c r="AP10" s="255" t="str">
        <f aca="true" t="shared" si="10" ref="AP10:AP19">INDEX(BEANS,AO10)</f>
        <v>Chickpeas </v>
      </c>
      <c r="AQ10" s="255"/>
      <c r="AR10" s="334">
        <v>3</v>
      </c>
      <c r="AS10" s="334">
        <f aca="true" t="shared" si="11" ref="AS10:AS19">IF(AP10=0,"",INDEX(Cups,AR10))</f>
        <v>0.25</v>
      </c>
      <c r="AT10" s="256"/>
      <c r="AU10" s="256">
        <v>2</v>
      </c>
      <c r="AV10" s="256" t="str">
        <f aca="true" t="shared" si="12" ref="AV10:AV19">INDEX(STARCHY,AU10)</f>
        <v>Corn</v>
      </c>
      <c r="AW10" s="256"/>
      <c r="AX10" s="334">
        <v>3</v>
      </c>
      <c r="AY10" s="334">
        <f>IF(AV10=0,"",INDEX(Cups,AX10))</f>
        <v>0.25</v>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47" t="s">
        <v>248</v>
      </c>
      <c r="U11" s="748"/>
      <c r="V11" s="748"/>
      <c r="W11" s="748"/>
      <c r="X11" s="748"/>
      <c r="Y11" s="748"/>
      <c r="Z11" s="749"/>
      <c r="AA11" s="23"/>
      <c r="AB11" s="99"/>
      <c r="AC11" s="100">
        <v>1</v>
      </c>
      <c r="AD11" s="100">
        <f t="shared" si="6"/>
        <v>0</v>
      </c>
      <c r="AE11" s="100"/>
      <c r="AF11" s="333">
        <v>1</v>
      </c>
      <c r="AG11" s="333">
        <f t="shared" si="7"/>
      </c>
      <c r="AH11" s="101"/>
      <c r="AI11" s="101">
        <v>3</v>
      </c>
      <c r="AJ11" s="101" t="str">
        <f t="shared" si="8"/>
        <v>Carrots</v>
      </c>
      <c r="AK11" s="101"/>
      <c r="AL11" s="333">
        <v>5</v>
      </c>
      <c r="AM11" s="333">
        <f t="shared" si="9"/>
        <v>0.5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64"/>
      <c r="U12" s="965"/>
      <c r="V12" s="965"/>
      <c r="W12" s="965"/>
      <c r="X12" s="965"/>
      <c r="Y12" s="965"/>
      <c r="Z12" s="966"/>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84" t="s">
        <v>238</v>
      </c>
      <c r="U13" s="985"/>
      <c r="V13" s="985"/>
      <c r="W13" s="97">
        <v>1</v>
      </c>
      <c r="X13" s="97">
        <f>INDEX(Cups,W13)</f>
        <v>0</v>
      </c>
      <c r="Y13" s="992"/>
      <c r="Z13" s="993"/>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84"/>
      <c r="U14" s="985"/>
      <c r="V14" s="985"/>
      <c r="W14" s="97">
        <v>1</v>
      </c>
      <c r="X14" s="97">
        <f>INDEX(Cups,W14)</f>
        <v>0</v>
      </c>
      <c r="Y14" s="982"/>
      <c r="Z14" s="983"/>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84"/>
      <c r="U15" s="985"/>
      <c r="V15" s="985"/>
      <c r="W15" s="97">
        <v>1</v>
      </c>
      <c r="X15" s="97">
        <f>INDEX(Cups,W15)</f>
        <v>0</v>
      </c>
      <c r="Y15" s="982"/>
      <c r="Z15" s="983"/>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84"/>
      <c r="U16" s="985"/>
      <c r="V16" s="985"/>
      <c r="W16" s="97">
        <v>1</v>
      </c>
      <c r="X16" s="97">
        <f>INDEX(Cups,W16)</f>
        <v>0</v>
      </c>
      <c r="Y16" s="982"/>
      <c r="Z16" s="983"/>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84"/>
      <c r="U17" s="985"/>
      <c r="V17" s="985"/>
      <c r="W17" s="97">
        <v>1</v>
      </c>
      <c r="X17" s="97">
        <f>INDEX(Cups,W17)</f>
        <v>0</v>
      </c>
      <c r="Y17" s="988"/>
      <c r="Z17" s="989"/>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5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L7:L26 O7:O26 F7:J26">
    <cfRule type="containsText" priority="16" dxfId="48" operator="containsText" stopIfTrue="1" text="Yes">
      <formula>NOT(ISERROR(SEARCH("Yes",F5)))</formula>
    </cfRule>
    <cfRule type="containsText" priority="17" dxfId="4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7" sqref="C7"/>
      <selection pane="bottomLeft" activeCell="G7" sqref="G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11.421875" style="201" customWidth="1"/>
    <col min="22" max="22" width="12.8515625" style="201" customWidth="1"/>
    <col min="23" max="23" width="9.140625" style="201" hidden="1" customWidth="1"/>
    <col min="24" max="24" width="4.140625" style="201" hidden="1" customWidth="1"/>
    <col min="25" max="26" width="11.42187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11.421875" style="201" customWidth="1"/>
  </cols>
  <sheetData>
    <row r="1" spans="3:55" ht="40.5" customHeight="1" thickBot="1">
      <c r="C1" s="858" t="s">
        <v>250</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442</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34</v>
      </c>
      <c r="D3" s="874"/>
      <c r="E3" s="874"/>
      <c r="F3" s="874"/>
      <c r="G3" s="874"/>
      <c r="H3" s="874"/>
      <c r="I3" s="874"/>
      <c r="J3" s="874"/>
      <c r="K3" s="874"/>
      <c r="L3" s="874"/>
      <c r="M3" s="874"/>
      <c r="N3" s="874"/>
      <c r="O3" s="874"/>
      <c r="P3" s="874"/>
      <c r="Q3" s="874"/>
      <c r="R3" s="874"/>
      <c r="S3" s="874"/>
      <c r="T3" s="874"/>
      <c r="U3" s="874"/>
      <c r="V3" s="874"/>
      <c r="W3" s="874"/>
      <c r="X3" s="874"/>
      <c r="Y3" s="874"/>
      <c r="Z3" s="875"/>
      <c r="AB3" s="906" t="s">
        <v>515</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868"/>
      <c r="E4" s="934" t="s">
        <v>767</v>
      </c>
      <c r="F4" s="935"/>
      <c r="G4" s="769" t="s">
        <v>768</v>
      </c>
      <c r="H4" s="892"/>
      <c r="I4" s="892"/>
      <c r="J4" s="893"/>
      <c r="K4" s="876" t="s">
        <v>772</v>
      </c>
      <c r="L4" s="877"/>
      <c r="M4" s="878"/>
      <c r="N4" s="887" t="s">
        <v>775</v>
      </c>
      <c r="O4" s="888"/>
      <c r="P4" s="889"/>
      <c r="Q4" s="912" t="s">
        <v>778</v>
      </c>
      <c r="R4" s="913"/>
      <c r="S4" s="903" t="s">
        <v>443</v>
      </c>
      <c r="T4" s="904"/>
      <c r="U4" s="904"/>
      <c r="V4" s="904"/>
      <c r="W4" s="904"/>
      <c r="X4" s="904"/>
      <c r="Y4" s="904"/>
      <c r="Z4" s="905"/>
      <c r="AB4" s="908" t="s">
        <v>745</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869"/>
      <c r="D5" s="870"/>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251</v>
      </c>
      <c r="AC5" s="474"/>
      <c r="AD5" s="474"/>
      <c r="AE5" s="916" t="s">
        <v>64</v>
      </c>
      <c r="AF5" s="475"/>
      <c r="AG5" s="475"/>
      <c r="AH5" s="897" t="s">
        <v>252</v>
      </c>
      <c r="AI5" s="476"/>
      <c r="AJ5" s="476"/>
      <c r="AK5" s="897" t="s">
        <v>64</v>
      </c>
      <c r="AL5" s="475"/>
      <c r="AM5" s="475"/>
      <c r="AN5" s="898" t="s">
        <v>253</v>
      </c>
      <c r="AO5" s="477"/>
      <c r="AP5" s="477"/>
      <c r="AQ5" s="898" t="s">
        <v>64</v>
      </c>
      <c r="AR5" s="475"/>
      <c r="AS5" s="475"/>
      <c r="AT5" s="926" t="s">
        <v>254</v>
      </c>
      <c r="AU5" s="478"/>
      <c r="AV5" s="478"/>
      <c r="AW5" s="926" t="s">
        <v>64</v>
      </c>
      <c r="AX5" s="475"/>
      <c r="AY5" s="475"/>
      <c r="AZ5" s="1007" t="s">
        <v>255</v>
      </c>
      <c r="BA5" s="479"/>
      <c r="BB5" s="480"/>
      <c r="BC5" s="921" t="s">
        <v>64</v>
      </c>
      <c r="BD5" s="1003">
        <v>1</v>
      </c>
      <c r="BE5" s="1004">
        <f>INDEX(Cups,BD5)</f>
        <v>0</v>
      </c>
    </row>
    <row r="6" spans="3:57" ht="44.25" customHeight="1" thickBot="1">
      <c r="C6" s="871"/>
      <c r="D6" s="872"/>
      <c r="E6" s="937"/>
      <c r="F6" s="939"/>
      <c r="G6" s="884"/>
      <c r="H6" s="941"/>
      <c r="I6" s="943"/>
      <c r="J6" s="886"/>
      <c r="K6" s="776"/>
      <c r="L6" s="923"/>
      <c r="M6" s="731"/>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3</v>
      </c>
      <c r="B7" s="513" t="str">
        <f>INDEX(meals,A7)</f>
        <v>Hatton chicken</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1</v>
      </c>
      <c r="J7" s="297">
        <f>IF(B7=0,"",FLOOR(VLOOKUP(A7,'All Meals'!$A$12:$V$61,7),0.25))</f>
        <v>0</v>
      </c>
      <c r="K7" s="116">
        <f>IF(B7=0,"",VLOOKUP(A7,'All Meals'!$A$12:$V$61,10))</f>
        <v>1</v>
      </c>
      <c r="L7" s="117" t="str">
        <f>IF(B7=0,"",IF(K7="","No",IF(K7&gt;=1,"Yes","No")))</f>
        <v>Yes</v>
      </c>
      <c r="M7" s="404">
        <f>IF(B7=0,"",VLOOKUP(A7,'All Meals'!$A$12:$V$61,13))</f>
        <v>0.5</v>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318</v>
      </c>
      <c r="AC7" s="919"/>
      <c r="AD7" s="919"/>
      <c r="AE7" s="932"/>
      <c r="AF7" s="927">
        <v>6</v>
      </c>
      <c r="AG7" s="929">
        <f>INDEX(Cups,AF7)</f>
        <v>0.625</v>
      </c>
      <c r="AH7" s="951" t="s">
        <v>319</v>
      </c>
      <c r="AI7" s="953"/>
      <c r="AJ7" s="953"/>
      <c r="AK7" s="951"/>
      <c r="AL7" s="927">
        <v>2</v>
      </c>
      <c r="AM7" s="929">
        <f>INDEX(Cups,AL7)</f>
        <v>0.125</v>
      </c>
      <c r="AN7" s="930" t="s">
        <v>320</v>
      </c>
      <c r="AO7" s="1019"/>
      <c r="AP7" s="1019"/>
      <c r="AQ7" s="930"/>
      <c r="AR7" s="927">
        <v>1</v>
      </c>
      <c r="AS7" s="929">
        <f>INDEX(Cups,AR7)</f>
        <v>0</v>
      </c>
      <c r="AT7" s="1015" t="s">
        <v>321</v>
      </c>
      <c r="AU7" s="1005"/>
      <c r="AV7" s="1005"/>
      <c r="AW7" s="1005"/>
      <c r="AX7" s="927">
        <v>5</v>
      </c>
      <c r="AY7" s="929">
        <f>INDEX(Cups,AX7)</f>
        <v>0.5</v>
      </c>
      <c r="AZ7" s="1017" t="s">
        <v>322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6</v>
      </c>
      <c r="AG10" s="334">
        <f aca="true" t="shared" si="7" ref="AG10:AG19">IF(AD10=0,"",INDEX(Cups,AF10))</f>
        <v>0.625</v>
      </c>
      <c r="AH10" s="101"/>
      <c r="AI10" s="101">
        <v>3</v>
      </c>
      <c r="AJ10" s="101" t="str">
        <f aca="true" t="shared" si="8" ref="AJ10:AJ19">INDEX(RED,AI10)</f>
        <v>Carrots</v>
      </c>
      <c r="AK10" s="101"/>
      <c r="AL10" s="334">
        <v>2</v>
      </c>
      <c r="AM10" s="334">
        <f aca="true" t="shared" si="9" ref="AM10:AM19">IF(AJ10=0,"",INDEX(Cups,AL10))</f>
        <v>0.125</v>
      </c>
      <c r="AN10" s="255"/>
      <c r="AO10" s="255">
        <v>1</v>
      </c>
      <c r="AP10" s="255">
        <f aca="true" t="shared" si="10" ref="AP10:AP19">INDEX(BEANS,AO10)</f>
        <v>0</v>
      </c>
      <c r="AQ10" s="255"/>
      <c r="AR10" s="334">
        <v>1</v>
      </c>
      <c r="AS10" s="334">
        <f aca="true" t="shared" si="11" ref="AS10:AS19">IF(AP10=0,"",INDEX(Cups,AR10))</f>
      </c>
      <c r="AT10" s="256"/>
      <c r="AU10" s="256">
        <v>4</v>
      </c>
      <c r="AV10" s="256" t="str">
        <f aca="true" t="shared" si="12" ref="AV10:AV19">INDEX(STARCHY,AU10)</f>
        <v>Green peas, immature</v>
      </c>
      <c r="AW10" s="256"/>
      <c r="AX10" s="334">
        <v>5</v>
      </c>
      <c r="AY10" s="334">
        <f>IF(AV10=0,"",INDEX(Cups,AX10))</f>
        <v>0.5</v>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1">
      <pane ySplit="6" topLeftCell="A7" activePane="bottomLeft" state="frozen"/>
      <selection pane="topLeft" activeCell="C7" sqref="C7"/>
      <selection pane="bottomLeft" activeCell="AZ23" sqref="AZ23:BC23"/>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11.421875" style="201" customWidth="1"/>
    <col min="22" max="22" width="12.421875" style="201" customWidth="1"/>
    <col min="23" max="24" width="9.140625" style="201" hidden="1" customWidth="1"/>
    <col min="25" max="26" width="11.42187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11.421875" style="201" customWidth="1"/>
  </cols>
  <sheetData>
    <row r="1" spans="3:55" ht="40.5" customHeight="1" thickBot="1">
      <c r="C1" s="858" t="s">
        <v>256</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444</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35</v>
      </c>
      <c r="D3" s="874"/>
      <c r="E3" s="874"/>
      <c r="F3" s="874"/>
      <c r="G3" s="874"/>
      <c r="H3" s="874"/>
      <c r="I3" s="874"/>
      <c r="J3" s="874"/>
      <c r="K3" s="874"/>
      <c r="L3" s="874"/>
      <c r="M3" s="874"/>
      <c r="N3" s="874"/>
      <c r="O3" s="874"/>
      <c r="P3" s="874"/>
      <c r="Q3" s="874"/>
      <c r="R3" s="874"/>
      <c r="S3" s="874"/>
      <c r="T3" s="874"/>
      <c r="U3" s="874"/>
      <c r="V3" s="874"/>
      <c r="W3" s="874"/>
      <c r="X3" s="874"/>
      <c r="Y3" s="874"/>
      <c r="Z3" s="875"/>
      <c r="AB3" s="906" t="s">
        <v>516</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69" t="s">
        <v>768</v>
      </c>
      <c r="H4" s="892"/>
      <c r="I4" s="892"/>
      <c r="J4" s="893"/>
      <c r="K4" s="876" t="s">
        <v>772</v>
      </c>
      <c r="L4" s="877"/>
      <c r="M4" s="878"/>
      <c r="N4" s="887" t="s">
        <v>775</v>
      </c>
      <c r="O4" s="888"/>
      <c r="P4" s="889"/>
      <c r="Q4" s="912" t="s">
        <v>778</v>
      </c>
      <c r="R4" s="913"/>
      <c r="S4" s="903" t="s">
        <v>445</v>
      </c>
      <c r="T4" s="904"/>
      <c r="U4" s="904"/>
      <c r="V4" s="904"/>
      <c r="W4" s="904"/>
      <c r="X4" s="904"/>
      <c r="Y4" s="904"/>
      <c r="Z4" s="905"/>
      <c r="AB4" s="908" t="s">
        <v>746</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257</v>
      </c>
      <c r="AC5" s="474"/>
      <c r="AD5" s="474"/>
      <c r="AE5" s="916" t="s">
        <v>64</v>
      </c>
      <c r="AF5" s="475"/>
      <c r="AG5" s="475"/>
      <c r="AH5" s="897" t="s">
        <v>258</v>
      </c>
      <c r="AI5" s="476"/>
      <c r="AJ5" s="476"/>
      <c r="AK5" s="897" t="s">
        <v>64</v>
      </c>
      <c r="AL5" s="475"/>
      <c r="AM5" s="475"/>
      <c r="AN5" s="898" t="s">
        <v>259</v>
      </c>
      <c r="AO5" s="477"/>
      <c r="AP5" s="477"/>
      <c r="AQ5" s="898" t="s">
        <v>64</v>
      </c>
      <c r="AR5" s="475"/>
      <c r="AS5" s="475"/>
      <c r="AT5" s="926" t="s">
        <v>260</v>
      </c>
      <c r="AU5" s="478"/>
      <c r="AV5" s="478"/>
      <c r="AW5" s="926" t="s">
        <v>64</v>
      </c>
      <c r="AX5" s="475"/>
      <c r="AY5" s="475"/>
      <c r="AZ5" s="1007" t="s">
        <v>261</v>
      </c>
      <c r="BA5" s="479"/>
      <c r="BB5" s="480"/>
      <c r="BC5" s="921" t="s">
        <v>64</v>
      </c>
      <c r="BD5" s="1003">
        <v>5</v>
      </c>
      <c r="BE5" s="1004">
        <f>INDEX(Cups,BD5)</f>
        <v>0.5</v>
      </c>
    </row>
    <row r="6" spans="3:57" ht="44.25" customHeight="1" thickBot="1">
      <c r="C6" s="1034"/>
      <c r="D6" s="1035"/>
      <c r="E6" s="937"/>
      <c r="F6" s="939"/>
      <c r="G6" s="884"/>
      <c r="H6" s="941"/>
      <c r="I6" s="943"/>
      <c r="J6" s="886"/>
      <c r="K6" s="776"/>
      <c r="L6" s="923"/>
      <c r="M6" s="731"/>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4</v>
      </c>
      <c r="B7" s="513" t="str">
        <f>INDEX(meals,A7)</f>
        <v>Pepperoni pizza</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1.375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313</v>
      </c>
      <c r="AC7" s="919"/>
      <c r="AD7" s="919"/>
      <c r="AE7" s="932"/>
      <c r="AF7" s="927">
        <v>1</v>
      </c>
      <c r="AG7" s="929">
        <f>INDEX(Cups,AF7)</f>
        <v>0</v>
      </c>
      <c r="AH7" s="951" t="s">
        <v>314</v>
      </c>
      <c r="AI7" s="953"/>
      <c r="AJ7" s="953"/>
      <c r="AK7" s="951"/>
      <c r="AL7" s="927">
        <v>2</v>
      </c>
      <c r="AM7" s="929">
        <f>INDEX(Cups,AL7)</f>
        <v>0.125</v>
      </c>
      <c r="AN7" s="930" t="s">
        <v>315</v>
      </c>
      <c r="AO7" s="1019"/>
      <c r="AP7" s="1019"/>
      <c r="AQ7" s="930"/>
      <c r="AR7" s="927">
        <v>1</v>
      </c>
      <c r="AS7" s="929">
        <f>INDEX(Cups,AR7)</f>
        <v>0</v>
      </c>
      <c r="AT7" s="1015" t="s">
        <v>316</v>
      </c>
      <c r="AU7" s="1005"/>
      <c r="AV7" s="1005"/>
      <c r="AW7" s="1005"/>
      <c r="AX7" s="927">
        <v>7</v>
      </c>
      <c r="AY7" s="929">
        <f>INDEX(Cups,AX7)</f>
        <v>0.75</v>
      </c>
      <c r="AZ7" s="1017" t="s">
        <v>317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11</v>
      </c>
      <c r="AJ10" s="101" t="str">
        <f aca="true" t="shared" si="8" ref="AJ10:AJ19">INDEX(RED,AI10)</f>
        <v>Tomato sauce</v>
      </c>
      <c r="AK10" s="101"/>
      <c r="AL10" s="334">
        <v>2</v>
      </c>
      <c r="AM10" s="334">
        <f aca="true" t="shared" si="9" ref="AM10:AM19">IF(AJ10=0,"",INDEX(Cups,AL10))</f>
        <v>0.125</v>
      </c>
      <c r="AN10" s="255"/>
      <c r="AO10" s="255">
        <v>1</v>
      </c>
      <c r="AP10" s="255">
        <f aca="true" t="shared" si="10" ref="AP10:AP19">INDEX(BEANS,AO10)</f>
        <v>0</v>
      </c>
      <c r="AQ10" s="255"/>
      <c r="AR10" s="334">
        <v>1</v>
      </c>
      <c r="AS10" s="334">
        <f aca="true" t="shared" si="11" ref="AS10:AS19">IF(AP10=0,"",INDEX(Cups,AR10))</f>
      </c>
      <c r="AT10" s="256"/>
      <c r="AU10" s="256">
        <v>9</v>
      </c>
      <c r="AV10" s="256" t="str">
        <f aca="true" t="shared" si="12" ref="AV10:AV19">INDEX(STARCHY,AU10)</f>
        <v>Potatoes</v>
      </c>
      <c r="AW10" s="256"/>
      <c r="AX10" s="334">
        <v>3</v>
      </c>
      <c r="AY10" s="334">
        <f>IF(AV10=0,"",INDEX(Cups,AX10))</f>
        <v>0.25</v>
      </c>
      <c r="AZ10" s="257"/>
      <c r="BA10" s="257">
        <v>36</v>
      </c>
      <c r="BB10" s="258" t="str">
        <f aca="true" t="shared" si="13" ref="BB10:BB19">INDEX(OTHER,BA10)</f>
        <v>Other unspecified</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2</v>
      </c>
      <c r="AV11" s="103" t="str">
        <f t="shared" si="12"/>
        <v>Corn</v>
      </c>
      <c r="AW11" s="103"/>
      <c r="AX11" s="333">
        <v>5</v>
      </c>
      <c r="AY11" s="333">
        <f aca="true" t="shared" si="15" ref="AY11:AY19">IF(AV11=0,"",INDEX(Cups,AX11))</f>
        <v>0.5</v>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t="s">
        <v>800</v>
      </c>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jkennel</cp:lastModifiedBy>
  <cp:lastPrinted>2012-05-31T18:36:26Z</cp:lastPrinted>
  <dcterms:created xsi:type="dcterms:W3CDTF">2012-03-21T19:15:44Z</dcterms:created>
  <dcterms:modified xsi:type="dcterms:W3CDTF">2012-10-23T19:11:13Z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