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515" windowHeight="462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<sst xmlns="http://schemas.openxmlformats.org/spreadsheetml/2006/main" count="1519" uniqueCount="809">
  <si>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</si>
  <si>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</si>
  <si>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</si>
  <si>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</si>
  <si>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</si>
  <si>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</si>
  <si>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</si>
  <si>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</si>
  <si>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</si>
  <si>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</si>
  <si>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</si>
  <si>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</si>
  <si>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</si>
  <si>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</si>
  <si>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</si>
  <si>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</si>
  <si>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</si>
  <si>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</si>
  <si>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</si>
  <si>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</si>
  <si>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</si>
  <si>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</si>
  <si>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</si>
  <si>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</si>
  <si>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</si>
  <si>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</si>
  <si>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</si>
  <si>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</si>
  <si>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</si>
  <si>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</si>
  <si>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</si>
  <si>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</si>
  <si>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</si>
  <si>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</si>
  <si>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</si>
  <si>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</si>
  <si>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</si>
  <si>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</si>
  <si>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</si>
  <si>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</si>
  <si>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</si>
  <si>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</si>
  <si>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</si>
  <si>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</si>
  <si>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</si>
  <si>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</si>
  <si>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</si>
  <si>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</si>
  <si>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</si>
  <si>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</si>
  <si>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</si>
  <si>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</si>
  <si>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</si>
  <si>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</si>
  <si>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</si>
  <si>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</si>
  <si>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</si>
  <si>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</si>
  <si>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</si>
  <si>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</si>
  <si>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</si>
  <si>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</si>
  <si>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</si>
  <si>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</si>
  <si>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</si>
  <si>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</si>
  <si>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</si>
  <si>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</si>
  <si>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</si>
  <si>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</si>
  <si>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</si>
  <si>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</si>
  <si>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</si>
  <si>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</si>
  <si>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</si>
  <si>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</si>
  <si>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</si>
  <si>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</si>
  <si>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</si>
  <si>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</si>
  <si>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</si>
  <si>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</si>
  <si>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</si>
  <si>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</si>
  <si>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</si>
  <si>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</si>
  <si>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</si>
  <si>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</si>
  <si>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</si>
  <si>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</si>
  <si>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</si>
  <si>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</si>
  <si>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</si>
  <si>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</si>
  <si>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</si>
  <si>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</si>
  <si>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</si>
  <si>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</si>
  <si>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</si>
  <si>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</si>
  <si>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</si>
  <si>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</si>
  <si>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</si>
  <si>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</si>
  <si>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</si>
  <si>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</si>
  <si>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</si>
  <si>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</si>
  <si>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</si>
  <si>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</si>
  <si>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</si>
  <si>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</si>
  <si>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</si>
  <si>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</si>
  <si>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</si>
  <si>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</si>
  <si>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</si>
  <si>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</si>
  <si>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</si>
  <si>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</si>
  <si>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</si>
  <si>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</si>
  <si>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</si>
  <si>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</si>
  <si>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</si>
  <si>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</si>
  <si>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</si>
  <si>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</si>
  <si>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</si>
  <si>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</si>
  <si>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</si>
  <si>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</si>
  <si>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</si>
  <si>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</si>
  <si>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</si>
  <si>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</si>
  <si>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</si>
  <si>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</si>
  <si>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</si>
  <si>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</si>
  <si>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</si>
  <si>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</si>
  <si>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</si>
  <si>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</si>
  <si>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</si>
  <si>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</si>
  <si>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</si>
  <si>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</si>
  <si>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</si>
  <si>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</si>
  <si>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</si>
  <si>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</si>
  <si>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</si>
  <si>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</si>
  <si>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</si>
  <si>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</si>
  <si>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</si>
  <si>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</si>
  <si>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</si>
  <si>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</si>
  <si>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</si>
  <si>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</si>
  <si>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</si>
  <si>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</si>
  <si>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</si>
  <si>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</si>
  <si>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</si>
  <si>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</si>
  <si>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</si>
  <si>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</si>
  <si>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</si>
  <si>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</si>
  <si>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</si>
  <si>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</si>
  <si>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</si>
  <si>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</si>
  <si>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</si>
  <si>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</si>
  <si>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</si>
  <si>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</si>
  <si>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</si>
  <si>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</si>
  <si>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</si>
  <si>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</si>
  <si>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</si>
  <si>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</si>
  <si>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</si>
  <si>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</si>
  <si>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</si>
  <si>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</si>
  <si>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</si>
  <si>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</si>
  <si>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</si>
  <si>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</si>
  <si>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</si>
  <si>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</si>
  <si>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</si>
  <si>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</si>
  <si>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</si>
  <si>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</si>
  <si>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</si>
  <si>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</si>
  <si>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</si>
  <si>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</si>
  <si>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</si>
  <si>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</si>
  <si>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</si>
  <si>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</si>
  <si>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</si>
  <si>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</si>
  <si>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</si>
  <si>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</si>
  <si>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</si>
  <si>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</si>
  <si>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</si>
  <si>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</si>
  <si>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</si>
  <si>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</si>
  <si>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</si>
  <si>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</si>
  <si>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</si>
  <si>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</si>
  <si>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</si>
  <si>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</si>
  <si>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</si>
  <si>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</si>
  <si>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</si>
  <si>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</si>
  <si>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</si>
  <si>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</si>
  <si>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</si>
  <si>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</si>
  <si>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</si>
  <si>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</si>
  <si>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</si>
  <si>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</si>
  <si>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</si>
  <si>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</si>
  <si>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</si>
  <si>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</si>
  <si>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</si>
  <si>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</si>
  <si>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</si>
  <si>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</si>
  <si>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</si>
  <si>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</si>
  <si>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</si>
  <si>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</si>
  <si>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</si>
  <si>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</si>
  <si>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</si>
  <si>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</si>
  <si>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</si>
  <si>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</si>
  <si>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</si>
  <si>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</si>
  <si>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</si>
  <si>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</si>
  <si>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</si>
  <si>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</si>
  <si>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</si>
  <si>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</si>
  <si>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</si>
  <si>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</si>
  <si>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</si>
  <si>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</si>
  <si>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</si>
  <si>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</si>
  <si>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</si>
  <si>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</si>
  <si>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</si>
  <si>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</si>
  <si>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</si>
  <si>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</si>
  <si>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</si>
  <si>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</si>
  <si>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</si>
  <si>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</si>
  <si>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</si>
  <si>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</si>
  <si>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</si>
  <si>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</si>
  <si>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</si>
  <si>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</si>
  <si>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</si>
  <si>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</si>
  <si>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</si>
  <si>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</si>
  <si>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</si>
  <si>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</si>
  <si>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</si>
  <si>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</si>
  <si>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</si>
  <si>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</si>
  <si>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</si>
  <si>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</si>
  <si>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</si>
  <si>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</si>
  <si>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</si>
  <si>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</si>
  <si>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</si>
  <si>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</si>
  <si>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</si>
  <si>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</si>
  <si>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</si>
  <si>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</si>
  <si>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</si>
  <si>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</si>
  <si>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</si>
  <si>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</si>
  <si>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</si>
  <si>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</si>
  <si>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</si>
  <si>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</si>
  <si>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</si>
  <si>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</si>
  <si>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</si>
  <si>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</si>
  <si>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</si>
  <si>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</si>
  <si>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</si>
  <si>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</si>
  <si>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</si>
  <si>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</si>
  <si>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</si>
  <si>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</si>
  <si>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</si>
  <si>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</si>
  <si>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</si>
  <si>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</si>
  <si>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</si>
  <si>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</si>
  <si>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</si>
  <si>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</si>
  <si>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</si>
  <si>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</si>
  <si>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</si>
  <si>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</si>
  <si>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</si>
  <si>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</si>
  <si>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</si>
  <si>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</si>
  <si>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</si>
  <si>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</si>
  <si>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</si>
  <si>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</si>
  <si>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</si>
  <si>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</si>
  <si>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</si>
  <si>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</si>
  <si>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</si>
  <si>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</si>
  <si>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</si>
  <si>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</si>
  <si>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</si>
  <si>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</si>
  <si>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</si>
  <si>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</si>
  <si>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</si>
  <si>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</si>
  <si>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</si>
  <si>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</si>
  <si>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</si>
  <si>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</si>
  <si>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</si>
  <si>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</si>
  <si>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</si>
  <si>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</si>
  <si>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</si>
  <si>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</si>
  <si>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</si>
  <si>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</si>
  <si>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</si>
  <si>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</si>
  <si>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</si>
  <si>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</si>
  <si>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</si>
  <si>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</si>
  <si>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</si>
  <si>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</si>
  <si>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</si>
  <si>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</si>
  <si>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</si>
  <si>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</si>
  <si>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</si>
  <si>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</si>
  <si>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</si>
  <si>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</si>
  <si>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</si>
  <si>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</si>
  <si>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</si>
  <si>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</si>
  <si>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</si>
  <si>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</si>
  <si>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</si>
  <si>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</si>
  <si>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</si>
  <si>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</si>
  <si>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</si>
  <si>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</si>
  <si>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</si>
  <si>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</si>
  <si>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</si>
  <si>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</si>
  <si>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</si>
  <si>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</si>
  <si>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</si>
  <si>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</si>
  <si>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</si>
  <si>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</si>
  <si>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</si>
  <si>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</si>
  <si>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</si>
  <si>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</si>
  <si>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</si>
  <si>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</si>
  <si>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</si>
  <si>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</si>
  <si>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</si>
  <si>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</si>
  <si>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</si>
  <si>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</si>
  <si>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</si>
  <si>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</si>
  <si>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</si>
  <si>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</si>
  <si>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</si>
  <si>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</si>
  <si>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</si>
  <si>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</si>
  <si>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</si>
  <si>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</si>
  <si>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</si>
  <si>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</si>
  <si>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</si>
  <si>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</si>
  <si>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</si>
  <si>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</si>
  <si>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</si>
  <si>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</si>
  <si>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</si>
  <si>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</si>
  <si>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</si>
  <si>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</si>
  <si>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</si>
  <si>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</si>
  <si>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</si>
  <si>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</si>
  <si>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</si>
  <si>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</si>
  <si>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</si>
  <si>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</si>
  <si>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</si>
  <si>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</si>
  <si>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</si>
  <si>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</si>
  <si>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</si>
  <si>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</si>
  <si>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</si>
  <si>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</si>
  <si>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</si>
  <si>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</si>
  <si>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</si>
  <si>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</si>
  <si>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</si>
  <si>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</si>
  <si>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</si>
  <si>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</si>
  <si>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</si>
  <si>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</si>
  <si>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</si>
  <si>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</si>
  <si>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</si>
  <si>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</si>
  <si>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</si>
  <si>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</si>
  <si>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</si>
  <si>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</si>
  <si>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</si>
  <si>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</si>
  <si>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</si>
  <si>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</si>
  <si>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</si>
  <si>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</si>
  <si>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</si>
  <si>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</si>
  <si>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</si>
  <si>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</si>
  <si>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</si>
  <si>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</si>
  <si>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</si>
  <si>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</si>
  <si>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</si>
  <si>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</si>
  <si>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</si>
  <si>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</si>
  <si>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</si>
  <si>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</si>
  <si>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</si>
  <si>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</si>
  <si>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</si>
  <si>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</si>
  <si>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</si>
  <si>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</si>
  <si>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</si>
  <si>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</si>
  <si>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</si>
  <si>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</si>
  <si>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</si>
  <si>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</si>
  <si>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</si>
  <si>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</si>
  <si>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</si>
  <si>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</si>
  <si>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</si>
  <si>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</si>
  <si>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</si>
  <si>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</si>
  <si>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</si>
  <si>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</si>
  <si>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</si>
  <si>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</si>
  <si>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</si>
  <si>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</si>
  <si>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</si>
  <si>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</si>
  <si>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</si>
  <si>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</si>
  <si>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</si>
  <si>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</si>
  <si>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</si>
  <si>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</si>
  <si>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</si>
  <si>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</si>
  <si>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</si>
  <si>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</si>
  <si>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</si>
  <si>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</si>
  <si>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</si>
  <si>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</si>
  <si>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</si>
  <si>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</si>
  <si>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</si>
  <si>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</si>
  <si>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</si>
  <si>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</si>
  <si>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</si>
  <si>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</si>
  <si>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</si>
  <si>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</si>
  <si>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</si>
  <si>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</si>
  <si>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</si>
  <si>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</si>
  <si>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</si>
  <si>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</si>
  <si>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</si>
  <si>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</si>
  <si>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</si>
  <si>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</si>
  <si>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</si>
  <si>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</si>
  <si>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</si>
  <si>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</si>
  <si>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</si>
  <si>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</si>
  <si>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</si>
  <si>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</si>
  <si>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</si>
  <si>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</si>
  <si>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</si>
  <si>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</si>
  <si>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</si>
  <si>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</si>
  <si>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</si>
  <si>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</si>
  <si>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</si>
  <si>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</si>
  <si>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</si>
  <si>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</si>
  <si>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</si>
  <si>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</si>
  <si>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</si>
  <si>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</si>
  <si>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</si>
  <si>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</si>
  <si>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</si>
  <si>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</si>
  <si>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</si>
  <si>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</si>
  <si>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</si>
  <si>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</si>
  <si>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</si>
  <si>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</si>
  <si>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</si>
  <si>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</si>
  <si>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</si>
  <si>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</si>
  <si>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</si>
  <si>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</si>
  <si>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</si>
  <si>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</si>
  <si>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</si>
  <si>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</si>
  <si>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</si>
  <si>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</si>
  <si>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</si>
  <si>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</si>
  <si>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</si>
  <si>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</si>
  <si>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</si>
  <si>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</si>
  <si>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</si>
  <si>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</si>
  <si>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</si>
  <si>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</si>
  <si>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</si>
  <si>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</si>
  <si>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</si>
  <si>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</si>
  <si>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</si>
  <si>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</si>
  <si>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</si>
  <si>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</si>
  <si>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</si>
  <si>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</si>
  <si>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</si>
  <si>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</si>
  <si>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</si>
  <si>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</si>
  <si>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</si>
  <si>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</si>
  <si>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</si>
  <si>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</si>
  <si>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</si>
  <si>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</si>
  <si>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</si>
  <si>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</si>
  <si>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</si>
  <si>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</si>
  <si>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</si>
  <si>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</si>
  <si>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</si>
  <si>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</si>
  <si>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</si>
  <si>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</si>
  <si>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</si>
  <si>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</si>
  <si>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</si>
  <si>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</si>
  <si>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</si>
  <si>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</si>
  <si>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</si>
  <si>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</si>
  <si>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</si>
  <si>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</si>
  <si>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</si>
  <si>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</si>
  <si>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</si>
  <si>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</si>
  <si>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</si>
  <si>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</si>
  <si>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</si>
  <si>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</si>
  <si>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</si>
  <si>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</si>
  <si>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</si>
  <si>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</si>
  <si>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</si>
  <si>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</si>
  <si>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</si>
  <si>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</si>
  <si>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</si>
  <si>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</si>
  <si>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</si>
  <si>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</si>
  <si>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</si>
  <si>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</si>
  <si>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</si>
  <si>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</si>
  <si>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</si>
  <si>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</si>
  <si>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</si>
  <si>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</si>
  <si>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</si>
  <si>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</si>
  <si>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</si>
  <si>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</si>
  <si>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</si>
  <si>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</si>
  <si>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</si>
  <si>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</si>
  <si>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</si>
  <si>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</si>
  <si>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</si>
  <si>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</si>
  <si>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</si>
  <si>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</si>
  <si>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</si>
  <si>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</si>
  <si>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</si>
  <si>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</si>
  <si>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</si>
  <si>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</si>
  <si>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</si>
  <si>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</si>
  <si>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</si>
  <si>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</si>
  <si>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</si>
  <si>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</si>
  <si>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</si>
  <si>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</si>
  <si>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</si>
  <si>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</si>
  <si>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</si>
  <si>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</si>
  <si>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</si>
  <si>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</si>
  <si>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</si>
  <si>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</si>
  <si>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</si>
  <si>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</si>
  <si>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</si>
  <si>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</si>
  <si>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</si>
  <si>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</si>
  <si>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</si>
  <si>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</si>
  <si>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</si>
  <si>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</si>
  <si>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</si>
  <si>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</si>
  <si>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</si>
  <si>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</si>
  <si>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</si>
  <si>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</si>
  <si>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</si>
  <si>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</si>
  <si>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</si>
  <si>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</si>
  <si>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</si>
  <si>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</si>
  <si>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</si>
  <si>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</si>
  <si>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</si>
  <si>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</si>
  <si>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</si>
  <si>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</si>
  <si>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</si>
  <si>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</si>
  <si>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</si>
  <si>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</si>
  <si>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</si>
  <si>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</si>
  <si>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</si>
  <si>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</si>
  <si>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</si>
  <si>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</si>
  <si>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</si>
  <si>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</si>
  <si>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</si>
  <si>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</si>
  <si>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</si>
  <si>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</si>
  <si>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</si>
  <si>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</si>
  <si>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</si>
  <si>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</si>
  <si>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</si>
  <si>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</si>
  <si>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</si>
  <si>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</si>
  <si>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</si>
  <si>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</si>
  <si>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</si>
  <si>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</si>
  <si>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</si>
  <si>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</si>
  <si>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</si>
  <si>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</si>
  <si>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</si>
  <si>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</si>
  <si>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</si>
  <si>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</si>
  <si>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</si>
  <si>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</si>
  <si>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</si>
  <si>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</si>
  <si>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</si>
  <si>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</si>
  <si>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</si>
  <si>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</si>
  <si>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</si>
  <si>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</si>
  <si>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</si>
  <si>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</si>
  <si>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</si>
  <si>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</si>
  <si>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</si>
  <si>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</si>
  <si>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</si>
  <si>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</si>
  <si>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Chicken Broccoli Bowl</t>
  </si>
  <si>
    <t>Cheese Pizza</t>
  </si>
  <si>
    <t>Quirky Quesadilla</t>
  </si>
  <si>
    <t>Mac &amp; Cheese</t>
  </si>
  <si>
    <t>California Vegetable Blend</t>
  </si>
  <si>
    <t>Romaine Lettuce and Spinach</t>
  </si>
  <si>
    <t>Carrot, Green Pepper, Cucumber, Tomato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</si>
</sst>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Quirky Quesadilla</v>
      </c>
      <c r="C7" s="502">
        <v>1</v>
      </c>
      <c r="D7" s="95"/>
      <c r="E7" s="205">
        <f>IF(B7=0,"",FLOOR(VLOOKUP(A7,'All Meals'!$A$12:$V$61,4),0.25))</f>
        <v>2</v>
      </c>
      <c r="F7" s="206" t="str">
        <f>IF(B7=0,"",IF(E7="","No",IF(E7&gt;=1,"Yes","No")))</f>
        <v>Yes</v>
      </c>
      <c r="G7" s="205">
        <f>IF(B7=0,"",FLOOR(VLOOKUP(A7,'All Meals'!$A$12:$V$61,5),0.25))</f>
        <v>1.5</v>
      </c>
      <c r="H7" s="207" t="str">
        <f>IF(B7=0,"",IF(G7="","No",IF(G7&gt;=1,"Yes","No")))</f>
        <v>Yes</v>
      </c>
      <c r="I7" s="284">
        <f>IF(B7=0,"",FLOOR(VLOOKUP(A7,'All Meals'!$A$12:$V$61,6),0.25))</f>
        <v>1.5</v>
      </c>
      <c r="J7" s="284">
        <f>IF(B7=0,"",FLOOR(VLOOKUP(A7,'All Meals'!$A$12:$V$61,7),0.25))</f>
        <v>1</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1</v>
      </c>
      <c r="AM7" s="907">
        <f>INDEX(Cups,AL7)</f>
        <v>0</v>
      </c>
      <c r="AN7" s="908" t="s">
        <v>303</v>
      </c>
      <c r="AO7" s="997"/>
      <c r="AP7" s="997"/>
      <c r="AQ7" s="908"/>
      <c r="AR7" s="905">
        <v>3</v>
      </c>
      <c r="AS7" s="907">
        <f>INDEX(Cups,AR7)</f>
        <v>0.25</v>
      </c>
      <c r="AT7" s="993" t="s">
        <v>304</v>
      </c>
      <c r="AU7" s="983"/>
      <c r="AV7" s="983"/>
      <c r="AW7" s="983"/>
      <c r="AX7" s="905">
        <v>5</v>
      </c>
      <c r="AY7" s="907">
        <f>INDEX(Cups,AX7)</f>
        <v>0.5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8</v>
      </c>
      <c r="AP10" s="245" t="str">
        <f aca="true" t="shared" si="10" ref="AP10:AP19">INDEX(BEANS,AO10)</f>
        <v>Refried beans</v>
      </c>
      <c r="AQ10" s="245"/>
      <c r="AR10" s="320">
        <v>3</v>
      </c>
      <c r="AS10" s="320">
        <f aca="true" t="shared" si="11" ref="AS10:AS19">IF(AP10=0,"",INDEX(Cups,AR10))</f>
        <v>0.25</v>
      </c>
      <c r="AT10" s="246"/>
      <c r="AU10" s="246">
        <v>2</v>
      </c>
      <c r="AV10" s="246" t="str">
        <f aca="true" t="shared" si="12" ref="AV10:AV19">INDEX(STARCHY,AU10)</f>
        <v>Corn</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BG22" sqref="BG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3</v>
      </c>
      <c r="BE5" s="982">
        <f>INDEX(Cups,BD5)</f>
        <v>0.25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Mac &amp; Cheese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1</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5</v>
      </c>
      <c r="AG7" s="907">
        <f>INDEX(Cups,AF7)</f>
        <v>0.5</v>
      </c>
      <c r="AH7" s="929" t="s">
        <v>297</v>
      </c>
      <c r="AI7" s="931"/>
      <c r="AJ7" s="931"/>
      <c r="AK7" s="929"/>
      <c r="AL7" s="905">
        <v>1</v>
      </c>
      <c r="AM7" s="907">
        <f>INDEX(Cups,AL7)</f>
        <v>0</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17</v>
      </c>
      <c r="AD10" s="244" t="str">
        <f aca="true" t="shared" si="6" ref="AD10:AD19">INDEX(GREEN,AC10)</f>
        <v>Dark green unspecified</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3</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t="s">
        <v>807</v>
      </c>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808</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22">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v>
      </c>
      <c r="C10" s="130">
        <f>MIN(Tuesday!N7:N26)</f>
        <v>1</v>
      </c>
      <c r="D10" s="130">
        <f>MIN(Wednesday!N7:N26)</f>
        <v>0.75</v>
      </c>
      <c r="E10" s="130">
        <f>MIN(Thursday!N7:N26)</f>
        <v>0.75</v>
      </c>
      <c r="F10" s="130">
        <f>MIN(Friday!N7:N26)</f>
        <v>0.75</v>
      </c>
      <c r="G10" s="131">
        <f aca="true" t="shared" si="0" ref="G10:G17">SUM(B10:F10)</f>
        <v>4.25</v>
      </c>
      <c r="H10" s="641">
        <v>3.75</v>
      </c>
      <c r="I10" s="133" t="str">
        <f aca="true" t="shared" si="1" ref="I10:I17">IF(G10&gt;=H10,"Yes","No")</f>
        <v>Yes</v>
      </c>
      <c r="L10" s="1030"/>
      <c r="M10" s="1031"/>
      <c r="N10" s="1027">
        <f>S11</f>
        <v>4.25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v>
      </c>
      <c r="O11" s="136">
        <f>MAX(Tuesday!N7:N26)</f>
        <v>1</v>
      </c>
      <c r="P11" s="136">
        <f>MAX(Wednesday!N7:N26)</f>
        <v>0.75</v>
      </c>
      <c r="Q11" s="136">
        <f>MAX(Thursday!N7:N26)</f>
        <v>0.75</v>
      </c>
      <c r="R11" s="136">
        <f>MAX(Friday!N7:N26)</f>
        <v>0.75</v>
      </c>
      <c r="S11" s="365">
        <f>SUM(N11:R11)</f>
        <v>4.25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v>
      </c>
      <c r="F13" s="135">
        <f>IF(Friday!AR3=TRUE,SUM('Optional VegBar'!G16,Friday!AG7),Friday!AG7)</f>
        <v>0.5</v>
      </c>
      <c r="G13" s="136">
        <f t="shared" si="0"/>
        <v>1</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0.5</v>
      </c>
      <c r="C14" s="140">
        <f>IF(Tuesday!AR3=TRUE,SUM('Optional VegBar'!M16,Tuesday!AM7),Tuesday!AM7)</f>
        <v>0</v>
      </c>
      <c r="D14" s="140">
        <f>IF(Wednesday!AR3=TRUE,SUM('Optional VegBar'!M16,Wednesday!AM7),Wednesday!AM7)</f>
        <v>0.5</v>
      </c>
      <c r="E14" s="140">
        <f>IF(Thursday!AR3=TRUE,SUM('Optional VegBar'!M16,Thursday!AM7),Thursday!AM7)</f>
        <v>0</v>
      </c>
      <c r="F14" s="140">
        <f>IF(Friday!AR3=TRUE,SUM('Optional VegBar'!M16,Friday!AM7),Friday!AM7)</f>
        <v>0</v>
      </c>
      <c r="G14" s="141">
        <f t="shared" si="0"/>
        <v>1</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0.25</v>
      </c>
      <c r="E15" s="140">
        <f>IF(Thursday!AR3=TRUE,SUM('Optional VegBar'!S16,Thursday!AS7),Thursday!AS7)</f>
        <v>0.25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0.5</v>
      </c>
      <c r="D17" s="143">
        <f>IF(Wednesday!AR3=TRUE,SUM('Optional VegBar'!AE16,Wednesday!BE5),Wednesday!BE5)</f>
        <v>0</v>
      </c>
      <c r="E17" s="143">
        <f>IF(Thursday!AR3=TRUE,SUM('Optional VegBar'!AE16,Thursday!BE5),Thursday!BE5)</f>
        <v>0</v>
      </c>
      <c r="F17" s="143">
        <f>IF(Friday!AR3=TRUE,SUM('Optional VegBar'!AE16,Friday!BE5),Friday!BE5)</f>
        <v>0.25</v>
      </c>
      <c r="G17" s="368">
        <f t="shared" si="0"/>
        <v>1.25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1</v>
      </c>
      <c r="C24" s="277">
        <f>MIN(Tuesday!G7:G26)</f>
        <v>2</v>
      </c>
      <c r="D24" s="277">
        <f>MIN(Wednesday!G7:G26)</f>
        <v>2.25</v>
      </c>
      <c r="E24" s="277">
        <f>MIN(Thursday!G7:G26)</f>
        <v>1.5</v>
      </c>
      <c r="F24" s="277">
        <f>MIN(Friday!G7:G26)</f>
        <v>2</v>
      </c>
      <c r="G24" s="278">
        <f>SUM(B24:F24)</f>
        <v>8.75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1</v>
      </c>
      <c r="C25" s="277">
        <f>MAX(Tuesday!G7:G26)</f>
        <v>2</v>
      </c>
      <c r="D25" s="277">
        <f>MAX(Wednesday!G7:G26)</f>
        <v>2.25</v>
      </c>
      <c r="E25" s="277">
        <f>MAX(Thursday!G7:G26)</f>
        <v>1.5</v>
      </c>
      <c r="F25" s="277">
        <f>MAX(Friday!G7:G26)</f>
        <v>2</v>
      </c>
      <c r="G25" s="279">
        <f>SUM(B25:F25)</f>
        <v>8.75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2</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1</v>
      </c>
      <c r="F27" s="277">
        <f>MAX(Friday!J7:J26)</f>
        <v>1</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8.75</v>
      </c>
      <c r="D28" s="154" t="s">
        <v>92</v>
      </c>
      <c r="E28" s="187">
        <f>SUM(Monday:Friday!I7:I26)</f>
        <v>5.75</v>
      </c>
      <c r="F28" s="155" t="s">
        <v>91</v>
      </c>
      <c r="G28" s="316">
        <f>IF(ISERROR(E28/C28),0,E28/C28)</f>
        <v>0.6571428571428571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Chicken Nuggets</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Chicken Broccoli Bowl</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Cheese Pizza</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Quirky Quesadilla</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Mac &amp; Cheese</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1.25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E15" activePane="bottomRight" state="frozen"/>
      <selection pane="topLeft" activeCell="A1" sqref="A1"/>
      <selection pane="topRight" activeCell="A1" sqref="A1"/>
      <selection pane="bottomLeft" activeCell="A1" sqref="A1"/>
      <selection pane="bottomRight" activeCell="T17" sqref="T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451</v>
      </c>
      <c r="D13" s="601">
        <v>2</v>
      </c>
      <c r="E13" s="592">
        <v>1</v>
      </c>
      <c r="F13" s="593"/>
      <c r="G13" s="594"/>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67"/>
      <c r="X13" s="256"/>
      <c r="Y13" s="256"/>
      <c r="Z13" s="833"/>
    </row>
    <row r="14" spans="1:26" ht="32.25" customHeight="1" thickBot="1">
      <c r="A14" s="27">
        <v>3</v>
      </c>
      <c r="B14" s="327">
        <v>2</v>
      </c>
      <c r="C14" s="664" t="s">
        <v>802</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803</v>
      </c>
      <c r="D15" s="601">
        <v>2</v>
      </c>
      <c r="E15" s="592">
        <v>2.25</v>
      </c>
      <c r="F15" s="593">
        <v>2.25</v>
      </c>
      <c r="G15" s="594"/>
      <c r="H15" s="327"/>
      <c r="I15" s="318">
        <v>5</v>
      </c>
      <c r="J15" s="271">
        <f t="shared" si="3"/>
        <v>0.5</v>
      </c>
      <c r="K15" s="230"/>
      <c r="L15" s="81">
        <v>1</v>
      </c>
      <c r="M15" s="81">
        <f t="shared" si="0"/>
      </c>
      <c r="N15" s="327"/>
      <c r="O15" s="318">
        <v>7</v>
      </c>
      <c r="P15" s="80">
        <f t="shared" si="1"/>
        <v>0.75</v>
      </c>
      <c r="Q15" s="230"/>
      <c r="R15" s="81">
        <v>1</v>
      </c>
      <c r="S15" s="81">
        <f t="shared" si="2"/>
      </c>
      <c r="T15" s="595">
        <v>1</v>
      </c>
      <c r="U15" s="85"/>
      <c r="V15" s="85"/>
      <c r="W15" s="819" t="s">
        <v>237</v>
      </c>
      <c r="X15" s="261"/>
      <c r="Y15" s="262"/>
      <c r="Z15" s="785"/>
    </row>
    <row r="16" spans="1:26" ht="32.25" customHeight="1">
      <c r="A16" s="27">
        <v>5</v>
      </c>
      <c r="B16" s="327">
        <v>4</v>
      </c>
      <c r="C16" s="664" t="s">
        <v>804</v>
      </c>
      <c r="D16" s="601">
        <v>2</v>
      </c>
      <c r="E16" s="592">
        <v>1.5</v>
      </c>
      <c r="F16" s="593">
        <v>1.5</v>
      </c>
      <c r="G16" s="594">
        <v>1</v>
      </c>
      <c r="H16" s="327"/>
      <c r="I16" s="318">
        <v>5</v>
      </c>
      <c r="J16" s="271">
        <f t="shared" si="3"/>
        <v>0.5</v>
      </c>
      <c r="K16" s="230"/>
      <c r="L16" s="81">
        <v>1</v>
      </c>
      <c r="M16" s="81">
        <f t="shared" si="0"/>
      </c>
      <c r="N16" s="327"/>
      <c r="O16" s="318">
        <v>7</v>
      </c>
      <c r="P16" s="80">
        <f t="shared" si="1"/>
        <v>0.75</v>
      </c>
      <c r="Q16" s="230"/>
      <c r="R16" s="81">
        <v>1</v>
      </c>
      <c r="S16" s="81">
        <f t="shared" si="2"/>
      </c>
      <c r="T16" s="595">
        <v>1</v>
      </c>
      <c r="U16" s="85"/>
      <c r="V16" s="85"/>
      <c r="W16" s="820"/>
      <c r="X16" s="263"/>
      <c r="Y16" s="264"/>
      <c r="Z16" s="786"/>
    </row>
    <row r="17" spans="1:26" ht="32.25" customHeight="1">
      <c r="A17" s="27">
        <v>6</v>
      </c>
      <c r="B17" s="327">
        <v>5</v>
      </c>
      <c r="C17" s="664" t="s">
        <v>805</v>
      </c>
      <c r="D17" s="601">
        <v>2</v>
      </c>
      <c r="E17" s="592">
        <v>2</v>
      </c>
      <c r="F17" s="593">
        <v>1</v>
      </c>
      <c r="G17" s="594">
        <v>1</v>
      </c>
      <c r="H17" s="327"/>
      <c r="I17" s="318">
        <v>5</v>
      </c>
      <c r="J17" s="271">
        <f t="shared" si="3"/>
        <v>0.5</v>
      </c>
      <c r="K17" s="230"/>
      <c r="L17" s="81">
        <v>1</v>
      </c>
      <c r="M17" s="81">
        <f t="shared" si="0"/>
      </c>
      <c r="N17" s="327"/>
      <c r="O17" s="318">
        <v>7</v>
      </c>
      <c r="P17" s="80">
        <f t="shared" si="1"/>
        <v>0.75</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Chicken Nuggets</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5</v>
      </c>
      <c r="AM7" s="907">
        <f>INDEX(Cups,AL7)</f>
        <v>0.5</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Chicken Broccoli Bowl</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5</v>
      </c>
      <c r="AG7" s="907">
        <f>INDEX(Cups,AF7)</f>
        <v>0.5</v>
      </c>
      <c r="AH7" s="929" t="s">
        <v>312</v>
      </c>
      <c r="AI7" s="931"/>
      <c r="AJ7" s="931"/>
      <c r="AK7" s="929"/>
      <c r="AL7" s="905">
        <v>1</v>
      </c>
      <c r="AM7" s="907">
        <f>INDEX(Cups,AL7)</f>
        <v>0</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806</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Cheese Pizza</v>
      </c>
      <c r="C7" s="502">
        <v>1</v>
      </c>
      <c r="D7" s="95"/>
      <c r="E7" s="205">
        <f>IF(B7=0,"",FLOOR(VLOOKUP(A7,'All Meals'!$A$12:$V$61,4),0.25))</f>
        <v>2</v>
      </c>
      <c r="F7" s="206" t="str">
        <f>IF(B7=0,"",IF(E7="","No",IF(E7&gt;=1,"Yes","No")))</f>
        <v>Yes</v>
      </c>
      <c r="G7" s="205">
        <f>IF(B7=0,"",FLOOR(VLOOKUP(A7,'All Meals'!$A$12:$V$61,5),0.25))</f>
        <v>2.25</v>
      </c>
      <c r="H7" s="207" t="str">
        <f>IF(B7=0,"",IF(G7="","No",IF(G7&gt;=1,"Yes","No")))</f>
        <v>Yes</v>
      </c>
      <c r="I7" s="284">
        <f>IF(B7=0,"",FLOOR(VLOOKUP(A7,'All Meals'!$A$12:$V$61,6),0.25))</f>
        <v>2.25</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5</v>
      </c>
      <c r="AM7" s="907">
        <f>INDEX(Cups,AL7)</f>
        <v>0.5</v>
      </c>
      <c r="AN7" s="908" t="s">
        <v>308</v>
      </c>
      <c r="AO7" s="997"/>
      <c r="AP7" s="997"/>
      <c r="AQ7" s="908"/>
      <c r="AR7" s="905">
        <v>3</v>
      </c>
      <c r="AS7" s="907">
        <f>INDEX(Cups,AR7)</f>
        <v>0.25</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3</v>
      </c>
      <c r="AP10" s="245" t="str">
        <f aca="true" t="shared" si="10" ref="AP10:AP19">INDEX(BEANS,AO10)</f>
        <v>Chickpeas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2012-10-19T01:53:41Z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