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515" windowHeight="4620" firstSheet="2" activeTab="4"/>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<sst xmlns="http://schemas.openxmlformats.org/spreadsheetml/2006/main" count="1520" uniqueCount="810">
  <si>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</si>
  <si>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</si>
  <si>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</si>
  <si>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</si>
  <si>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</si>
  <si>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</si>
  <si>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</si>
  <si>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</si>
  <si>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</si>
  <si>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</si>
  <si>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</si>
  <si>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</si>
  <si>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</si>
  <si>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</si>
  <si>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</si>
  <si>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</si>
  <si>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</si>
  <si>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</si>
  <si>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</si>
  <si>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</si>
  <si>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</si>
  <si>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</si>
  <si>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</si>
  <si>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</si>
  <si>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</si>
  <si>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</si>
  <si>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</si>
  <si>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</si>
  <si>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</si>
  <si>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</si>
  <si>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</si>
  <si>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</si>
  <si>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</si>
  <si>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</si>
  <si>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</si>
  <si>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</si>
  <si>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</si>
  <si>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</si>
  <si>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</si>
  <si>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</si>
  <si>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</si>
  <si>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</si>
  <si>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</si>
  <si>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</si>
  <si>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</si>
  <si>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</si>
  <si>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</si>
  <si>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</si>
  <si>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</si>
  <si>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</si>
  <si>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</si>
  <si>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</si>
  <si>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</si>
  <si>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</si>
  <si>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</si>
  <si>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</si>
  <si>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</si>
  <si>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</si>
  <si>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</si>
  <si>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</si>
  <si>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</si>
  <si>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</si>
  <si>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</si>
  <si>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</si>
  <si>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</si>
  <si>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</si>
  <si>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</si>
  <si>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</si>
  <si>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</si>
  <si>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</si>
  <si>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</si>
  <si>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</si>
  <si>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</si>
  <si>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</si>
  <si>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</si>
  <si>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</si>
  <si>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</si>
  <si>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</si>
  <si>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</si>
  <si>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</si>
  <si>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</si>
  <si>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</si>
  <si>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</si>
  <si>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</si>
  <si>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</si>
  <si>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</si>
  <si>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</si>
  <si>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</si>
  <si>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</si>
  <si>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</si>
  <si>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</si>
  <si>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</si>
  <si>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</si>
  <si>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</si>
  <si>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</si>
  <si>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</si>
  <si>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</si>
  <si>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</si>
  <si>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</si>
  <si>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</si>
  <si>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</si>
  <si>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</si>
  <si>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</si>
  <si>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</si>
  <si>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</si>
  <si>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</si>
  <si>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</si>
  <si>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</si>
  <si>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</si>
  <si>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</si>
  <si>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</si>
  <si>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</si>
  <si>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</si>
  <si>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</si>
  <si>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</si>
  <si>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</si>
  <si>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</si>
  <si>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</si>
  <si>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</si>
  <si>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</si>
  <si>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</si>
  <si>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</si>
  <si>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</si>
  <si>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</si>
  <si>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</si>
  <si>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</si>
  <si>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</si>
  <si>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</si>
  <si>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</si>
  <si>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</si>
  <si>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</si>
  <si>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</si>
  <si>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</si>
  <si>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</si>
  <si>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</si>
  <si>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</si>
  <si>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</si>
  <si>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</si>
  <si>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</si>
  <si>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</si>
  <si>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</si>
  <si>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</si>
  <si>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</si>
  <si>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</si>
  <si>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</si>
  <si>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</si>
  <si>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</si>
  <si>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</si>
  <si>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</si>
  <si>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</si>
  <si>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</si>
  <si>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</si>
  <si>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</si>
  <si>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</si>
  <si>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</si>
  <si>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</si>
  <si>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</si>
  <si>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</si>
  <si>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</si>
  <si>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</si>
  <si>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</si>
  <si>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</si>
  <si>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</si>
  <si>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</si>
  <si>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</si>
  <si>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</si>
  <si>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</si>
  <si>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</si>
  <si>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</si>
  <si>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</si>
  <si>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</si>
  <si>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</si>
  <si>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</si>
  <si>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</si>
  <si>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</si>
  <si>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</si>
  <si>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</si>
  <si>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</si>
  <si>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</si>
  <si>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</si>
  <si>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</si>
  <si>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</si>
  <si>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</si>
  <si>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</si>
  <si>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</si>
  <si>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</si>
  <si>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</si>
  <si>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</si>
  <si>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</si>
  <si>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</si>
  <si>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</si>
  <si>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</si>
  <si>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</si>
  <si>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</si>
  <si>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</si>
  <si>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</si>
  <si>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</si>
  <si>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</si>
  <si>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</si>
  <si>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</si>
  <si>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</si>
  <si>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</si>
  <si>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</si>
  <si>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</si>
  <si>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</si>
  <si>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</si>
  <si>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</si>
  <si>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</si>
  <si>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</si>
  <si>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</si>
  <si>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</si>
  <si>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</si>
  <si>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</si>
  <si>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</si>
  <si>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</si>
  <si>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</si>
  <si>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</si>
  <si>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</si>
  <si>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</si>
  <si>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</si>
  <si>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</si>
  <si>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</si>
  <si>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</si>
  <si>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</si>
  <si>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</si>
  <si>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</si>
  <si>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</si>
  <si>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</si>
  <si>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</si>
  <si>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</si>
  <si>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</si>
  <si>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</si>
  <si>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</si>
  <si>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</si>
  <si>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</si>
  <si>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</si>
  <si>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</si>
  <si>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</si>
  <si>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</si>
  <si>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</si>
  <si>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</si>
  <si>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</si>
  <si>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</si>
  <si>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</si>
  <si>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</si>
  <si>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</si>
  <si>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</si>
  <si>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</si>
  <si>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</si>
  <si>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</si>
  <si>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</si>
  <si>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</si>
  <si>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</si>
  <si>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</si>
  <si>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</si>
  <si>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</si>
  <si>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</si>
  <si>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</si>
  <si>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</si>
  <si>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</si>
  <si>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</si>
  <si>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</si>
  <si>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</si>
  <si>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</si>
  <si>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</si>
  <si>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</si>
  <si>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</si>
  <si>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</si>
  <si>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</si>
  <si>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</si>
  <si>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</si>
  <si>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</si>
  <si>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</si>
  <si>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</si>
  <si>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</si>
  <si>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</si>
  <si>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</si>
  <si>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</si>
  <si>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</si>
  <si>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</si>
  <si>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</si>
  <si>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</si>
  <si>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</si>
  <si>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</si>
  <si>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</si>
  <si>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</si>
  <si>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</si>
  <si>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</si>
  <si>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</si>
  <si>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</si>
  <si>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</si>
  <si>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</si>
  <si>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</si>
  <si>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</si>
  <si>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</si>
  <si>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</si>
  <si>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</si>
  <si>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</si>
  <si>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</si>
  <si>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</si>
  <si>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</si>
  <si>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</si>
  <si>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</si>
  <si>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</si>
  <si>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</si>
  <si>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</si>
  <si>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</si>
  <si>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</si>
  <si>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</si>
  <si>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</si>
  <si>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</si>
  <si>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</si>
  <si>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</si>
  <si>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</si>
  <si>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</si>
  <si>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</si>
  <si>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</si>
  <si>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</si>
  <si>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</si>
  <si>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</si>
  <si>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</si>
  <si>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</si>
  <si>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</si>
  <si>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</si>
  <si>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</si>
  <si>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</si>
  <si>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</si>
  <si>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</si>
  <si>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</si>
  <si>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</si>
  <si>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</si>
  <si>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</si>
  <si>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</si>
  <si>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</si>
  <si>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</si>
  <si>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</si>
  <si>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</si>
  <si>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</si>
  <si>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</si>
  <si>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</si>
  <si>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</si>
  <si>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</si>
  <si>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</si>
  <si>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</si>
  <si>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</si>
  <si>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</si>
  <si>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</si>
  <si>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</si>
  <si>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</si>
  <si>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</si>
  <si>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</si>
  <si>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</si>
  <si>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</si>
  <si>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</si>
  <si>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</si>
  <si>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</si>
  <si>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</si>
  <si>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</si>
  <si>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</si>
  <si>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</si>
  <si>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</si>
  <si>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</si>
  <si>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</si>
  <si>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</si>
  <si>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</si>
  <si>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</si>
  <si>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</si>
  <si>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</si>
  <si>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</si>
  <si>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</si>
  <si>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</si>
  <si>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</si>
  <si>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</si>
  <si>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</si>
  <si>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</si>
  <si>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</si>
  <si>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</si>
  <si>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</si>
  <si>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</si>
  <si>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</si>
  <si>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</si>
  <si>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</si>
  <si>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</si>
  <si>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</si>
  <si>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</si>
  <si>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</si>
  <si>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</si>
  <si>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</si>
  <si>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</si>
  <si>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</si>
  <si>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</si>
  <si>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</si>
  <si>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</si>
  <si>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</si>
  <si>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</si>
  <si>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</si>
  <si>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</si>
  <si>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</si>
  <si>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</si>
  <si>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</si>
  <si>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</si>
  <si>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</si>
  <si>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</si>
  <si>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</si>
  <si>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</si>
  <si>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</si>
  <si>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</si>
  <si>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</si>
  <si>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</si>
  <si>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</si>
  <si>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</si>
  <si>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</si>
  <si>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</si>
  <si>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</si>
  <si>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</si>
  <si>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</si>
  <si>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</si>
  <si>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</si>
  <si>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</si>
  <si>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</si>
  <si>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</si>
  <si>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</si>
  <si>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</si>
  <si>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</si>
  <si>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</si>
  <si>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</si>
  <si>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</si>
  <si>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</si>
  <si>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</si>
  <si>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</si>
  <si>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</si>
  <si>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</si>
  <si>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</si>
  <si>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</si>
  <si>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</si>
  <si>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</si>
  <si>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</si>
  <si>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</si>
  <si>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</si>
  <si>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</si>
  <si>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</si>
  <si>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</si>
  <si>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</si>
  <si>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</si>
  <si>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</si>
  <si>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</si>
  <si>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</si>
  <si>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</si>
  <si>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</si>
  <si>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</si>
  <si>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</si>
  <si>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</si>
  <si>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</si>
  <si>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</si>
  <si>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</si>
  <si>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</si>
  <si>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</si>
  <si>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</si>
  <si>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</si>
  <si>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</si>
  <si>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</si>
  <si>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</si>
  <si>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</si>
  <si>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</si>
  <si>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</si>
  <si>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</si>
  <si>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</si>
  <si>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</si>
  <si>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</si>
  <si>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</si>
  <si>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</si>
  <si>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</si>
  <si>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</si>
  <si>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</si>
  <si>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</si>
  <si>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</si>
  <si>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</si>
  <si>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</si>
  <si>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</si>
  <si>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</si>
  <si>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</si>
  <si>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</si>
  <si>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</si>
  <si>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</si>
  <si>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</si>
  <si>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</si>
  <si>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</si>
  <si>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</si>
  <si>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</si>
  <si>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</si>
  <si>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</si>
  <si>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</si>
  <si>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</si>
  <si>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</si>
  <si>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</si>
  <si>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</si>
  <si>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</si>
  <si>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</si>
  <si>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</si>
  <si>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</si>
  <si>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</si>
  <si>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</si>
  <si>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</si>
  <si>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</si>
  <si>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</si>
  <si>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</si>
  <si>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</si>
  <si>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</si>
  <si>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</si>
  <si>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</si>
  <si>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</si>
  <si>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</si>
  <si>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</si>
  <si>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</si>
  <si>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</si>
  <si>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</si>
  <si>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</si>
  <si>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</si>
  <si>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</si>
  <si>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</si>
  <si>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</si>
  <si>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</si>
  <si>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</si>
  <si>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</si>
  <si>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</si>
  <si>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</si>
  <si>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</si>
  <si>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</si>
  <si>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</si>
  <si>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</si>
  <si>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</si>
  <si>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</si>
  <si>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</si>
  <si>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</si>
  <si>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</si>
  <si>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</si>
  <si>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</si>
  <si>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</si>
  <si>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</si>
  <si>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</si>
  <si>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</si>
  <si>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</si>
  <si>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</si>
  <si>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</si>
  <si>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</si>
  <si>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</si>
  <si>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</si>
  <si>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</si>
  <si>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</si>
  <si>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</si>
  <si>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</si>
  <si>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</si>
  <si>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</si>
  <si>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</si>
  <si>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</si>
  <si>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</si>
  <si>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</si>
  <si>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</si>
  <si>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</si>
  <si>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</si>
  <si>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</si>
  <si>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</si>
  <si>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</si>
  <si>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</si>
  <si>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</si>
  <si>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</si>
  <si>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</si>
  <si>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</si>
  <si>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</si>
  <si>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</si>
  <si>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</si>
  <si>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</si>
  <si>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</si>
  <si>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</si>
  <si>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</si>
  <si>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</si>
  <si>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</si>
  <si>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</si>
  <si>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</si>
  <si>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</si>
  <si>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</si>
  <si>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</si>
  <si>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</si>
  <si>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</si>
  <si>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</si>
  <si>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</si>
  <si>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</si>
  <si>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</si>
  <si>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</si>
  <si>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</si>
  <si>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</si>
  <si>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</si>
  <si>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</si>
  <si>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</si>
  <si>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</si>
  <si>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</si>
  <si>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</si>
  <si>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</si>
  <si>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</si>
  <si>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</si>
  <si>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</si>
  <si>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</si>
  <si>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</si>
  <si>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</si>
  <si>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</si>
  <si>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</si>
  <si>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</si>
  <si>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</si>
  <si>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</si>
  <si>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</si>
  <si>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</si>
  <si>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</si>
  <si>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</si>
  <si>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</si>
  <si>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</si>
  <si>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</si>
  <si>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</si>
  <si>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</si>
  <si>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</si>
  <si>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</si>
  <si>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</si>
  <si>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</si>
  <si>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</si>
  <si>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</si>
  <si>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</si>
  <si>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</si>
  <si>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</si>
  <si>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</si>
  <si>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</si>
  <si>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</si>
  <si>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</si>
  <si>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</si>
  <si>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</si>
  <si>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</si>
  <si>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</si>
  <si>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</si>
  <si>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</si>
  <si>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</si>
  <si>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</si>
  <si>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</si>
  <si>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</si>
  <si>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</si>
  <si>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</si>
  <si>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</si>
  <si>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</si>
  <si>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</si>
  <si>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</si>
  <si>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</si>
  <si>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</si>
  <si>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</si>
  <si>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</si>
  <si>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</si>
  <si>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</si>
  <si>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</si>
  <si>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</si>
  <si>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</si>
  <si>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</si>
  <si>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</si>
  <si>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</si>
  <si>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</si>
  <si>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</si>
  <si>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</si>
  <si>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</si>
  <si>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</si>
  <si>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</si>
  <si>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</si>
  <si>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</si>
  <si>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</si>
  <si>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</si>
  <si>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</si>
  <si>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</si>
  <si>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</si>
  <si>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</si>
  <si>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</si>
  <si>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</si>
  <si>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</si>
  <si>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</si>
  <si>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</si>
  <si>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</si>
  <si>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</si>
  <si>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</si>
  <si>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</si>
  <si>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</si>
  <si>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</si>
  <si>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</si>
  <si>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</si>
  <si>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</si>
  <si>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</si>
  <si>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</si>
  <si>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</si>
  <si>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</si>
  <si>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</si>
  <si>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</si>
  <si>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</si>
  <si>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</si>
  <si>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</si>
  <si>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</si>
  <si>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</si>
  <si>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</si>
  <si>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</si>
  <si>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</si>
  <si>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</si>
  <si>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</si>
  <si>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</si>
  <si>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</si>
  <si>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</si>
  <si>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</si>
  <si>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</si>
  <si>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</si>
  <si>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</si>
  <si>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</si>
  <si>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</si>
  <si>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</si>
  <si>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</si>
  <si>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</si>
  <si>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</si>
  <si>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</si>
  <si>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</si>
  <si>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</si>
  <si>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</si>
  <si>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</si>
  <si>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</si>
  <si>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</si>
  <si>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</si>
  <si>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</si>
  <si>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</si>
  <si>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</si>
  <si>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</si>
  <si>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</si>
  <si>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</si>
  <si>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</si>
  <si>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</si>
  <si>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</si>
  <si>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</si>
  <si>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</si>
  <si>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</si>
  <si>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</si>
  <si>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</si>
  <si>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</si>
  <si>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</si>
  <si>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</si>
  <si>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</si>
  <si>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</si>
  <si>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</si>
  <si>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</si>
  <si>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</si>
  <si>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</si>
  <si>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</si>
  <si>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</si>
  <si>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</si>
  <si>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</si>
  <si>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</si>
  <si>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</si>
  <si>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</si>
  <si>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</si>
  <si>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</si>
  <si>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</si>
  <si>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</si>
  <si>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</si>
  <si>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</si>
  <si>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</si>
  <si>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</si>
  <si>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</si>
  <si>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</si>
  <si>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</si>
  <si>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</si>
  <si>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</si>
  <si>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</si>
  <si>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</si>
  <si>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</si>
  <si>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</si>
  <si>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</si>
  <si>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</si>
  <si>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</si>
  <si>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</si>
  <si>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</si>
  <si>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</si>
  <si>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</si>
  <si>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</si>
  <si>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</si>
  <si>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</si>
  <si>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</si>
  <si>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</si>
  <si>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</si>
  <si>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</si>
  <si>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</si>
  <si>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</si>
  <si>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</si>
  <si>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</si>
  <si>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</si>
  <si>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</si>
  <si>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</si>
  <si>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</si>
  <si>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</si>
  <si>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</si>
  <si>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</si>
  <si>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</si>
  <si>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</si>
  <si>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</si>
  <si>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</si>
  <si>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</si>
  <si>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</si>
  <si>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Hamburger on a Bun</t>
  </si>
  <si>
    <t>Walking Taco</t>
  </si>
  <si>
    <t>Baked Beans</t>
  </si>
  <si>
    <t>Lettuce/Tomato</t>
  </si>
  <si>
    <t>California Vegetable Blend</t>
  </si>
  <si>
    <t>Peas and Carrots</t>
  </si>
  <si>
    <t xml:space="preserve">Cheese and Pepperoni Breadstick </t>
  </si>
  <si>
    <t xml:space="preserve">Sweet Sesame Chicken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</si>
</sst>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Y7" sqref="Y7"/>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Walking Taco</v>
      </c>
      <c r="C7" s="502">
        <v>1</v>
      </c>
      <c r="D7" s="95"/>
      <c r="E7" s="205">
        <f>IF(B7=0,"",FLOOR(VLOOKUP(A7,'All Meals'!$A$12:$V$61,4),0.25))</f>
        <v>3</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3</v>
      </c>
      <c r="AS7" s="907">
        <f>INDEX(Cups,AR7)</f>
        <v>0.25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19</v>
      </c>
      <c r="BB10" s="248" t="str">
        <f aca="true" t="shared" si="13" ref="BB10:BB19">INDEX(OTHER,BA10)</f>
        <v>Lettuce, iceberg</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0"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Chicken Nuggets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1</v>
      </c>
      <c r="AM7" s="907">
        <f>INDEX(Cups,AL7)</f>
        <v>0</v>
      </c>
      <c r="AN7" s="908" t="s">
        <v>298</v>
      </c>
      <c r="AO7" s="997"/>
      <c r="AP7" s="997"/>
      <c r="AQ7" s="908"/>
      <c r="AR7" s="905">
        <v>1</v>
      </c>
      <c r="AS7" s="907">
        <f>INDEX(Cups,AR7)</f>
        <v>0</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70" zoomScaleNormal="70" zoomScalePageLayoutView="0" workbookViewId="0" topLeftCell="A2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1</v>
      </c>
      <c r="E5" s="288">
        <f>MIN(Thursday!K7:K26)</f>
        <v>0.5</v>
      </c>
      <c r="F5" s="288">
        <f>MIN(Friday!K7:K26)</f>
        <v>0.5</v>
      </c>
      <c r="G5" s="354">
        <f>SUM(B5:F5)</f>
        <v>3</v>
      </c>
      <c r="H5" s="118">
        <v>2.5</v>
      </c>
      <c r="I5" s="119" t="str">
        <f>IF(G5&gt;=H5,"Yes","No")</f>
        <v>Yes</v>
      </c>
      <c r="L5" s="1043"/>
      <c r="M5" s="1044"/>
      <c r="N5" s="1027">
        <f>S6</f>
        <v>3</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1</v>
      </c>
      <c r="Q6" s="136">
        <f>MAX(Thursday!K7:K26)</f>
        <v>0.5</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v>
      </c>
      <c r="C10" s="130">
        <f>MIN(Tuesday!N7:N26)</f>
        <v>1.25</v>
      </c>
      <c r="D10" s="130">
        <f>MIN(Wednesday!N7:N26)</f>
        <v>1</v>
      </c>
      <c r="E10" s="130">
        <f>MIN(Thursday!N7:N26)</f>
        <v>1</v>
      </c>
      <c r="F10" s="130">
        <f>MIN(Friday!N7:N26)</f>
        <v>1</v>
      </c>
      <c r="G10" s="131">
        <f aca="true" t="shared" si="0" ref="G10:G17">SUM(B10:F10)</f>
        <v>5.25</v>
      </c>
      <c r="H10" s="641">
        <v>3.75</v>
      </c>
      <c r="I10" s="133" t="str">
        <f aca="true" t="shared" si="1" ref="I10:I17">IF(G10&gt;=H10,"Yes","No")</f>
        <v>Yes</v>
      </c>
      <c r="L10" s="1030"/>
      <c r="M10" s="1031"/>
      <c r="N10" s="1027">
        <f>S11</f>
        <v>5.25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v>
      </c>
      <c r="O11" s="136">
        <f>MAX(Tuesday!N7:N26)</f>
        <v>1.25</v>
      </c>
      <c r="P11" s="136">
        <f>MAX(Wednesday!N7:N26)</f>
        <v>1</v>
      </c>
      <c r="Q11" s="136">
        <f>MAX(Thursday!N7:N26)</f>
        <v>1</v>
      </c>
      <c r="R11" s="136">
        <f>MAX(Friday!N7:N26)</f>
        <v>1</v>
      </c>
      <c r="S11" s="365">
        <f>SUM(N11:R11)</f>
        <v>5.25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0.5</v>
      </c>
      <c r="C13" s="135">
        <f>IF(Tuesday!AR3=TRUE,SUM('Optional VegBar'!G16,Tuesday!AG7),Tuesday!AG7)</f>
        <v>0</v>
      </c>
      <c r="D13" s="135">
        <f>IF(Wednesday!AR3=TRUE,SUM('Optional VegBar'!G16,Wednesday!AG7),Wednesday!AG7)</f>
        <v>0.5</v>
      </c>
      <c r="E13" s="135">
        <f>IF(Thursday!AR3=TRUE,SUM('Optional VegBar'!G16,Thursday!AG7),Thursday!AG7)</f>
        <v>0</v>
      </c>
      <c r="F13" s="135">
        <f>IF(Friday!AR3=TRUE,SUM('Optional VegBar'!G16,Friday!AG7),Friday!AG7)</f>
        <v>0</v>
      </c>
      <c r="G13" s="136">
        <f t="shared" si="0"/>
        <v>1</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0.375</v>
      </c>
      <c r="D14" s="140">
        <f>IF(Wednesday!AR3=TRUE,SUM('Optional VegBar'!M16,Wednesday!AM7),Wednesday!AM7)</f>
        <v>0.5</v>
      </c>
      <c r="E14" s="140">
        <f>IF(Thursday!AR3=TRUE,SUM('Optional VegBar'!M16,Thursday!AM7),Thursday!AM7)</f>
        <v>0.25</v>
      </c>
      <c r="F14" s="140">
        <f>IF(Friday!AR3=TRUE,SUM('Optional VegBar'!M16,Friday!AM7),Friday!AM7)</f>
        <v>0</v>
      </c>
      <c r="G14" s="141">
        <f t="shared" si="0"/>
        <v>1.125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0.25</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0.25</v>
      </c>
      <c r="D16" s="140">
        <f>IF(Wednesday!AR3=TRUE,SUM('Optional VegBar'!Y16,Wednesday!AY7),Wednesday!AY7)</f>
        <v>0</v>
      </c>
      <c r="E16" s="140">
        <f>IF(Thursday!AR3=TRUE,SUM('Optional VegBar'!Y16,Thursday!AY7),Thursday!AY7)</f>
        <v>0</v>
      </c>
      <c r="F16" s="140">
        <f>IF(Friday!AR3=TRUE,SUM('Optional VegBar'!Y16,Friday!AY7),Friday!AY7)</f>
        <v>0.5</v>
      </c>
      <c r="G16" s="141">
        <f t="shared" si="0"/>
        <v>0.75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0.25</v>
      </c>
      <c r="D17" s="143">
        <f>IF(Wednesday!AR3=TRUE,SUM('Optional VegBar'!AE16,Wednesday!BE5),Wednesday!BE5)</f>
        <v>0</v>
      </c>
      <c r="E17" s="143">
        <f>IF(Thursday!AR3=TRUE,SUM('Optional VegBar'!AE16,Thursday!BE5),Thursday!BE5)</f>
        <v>0.5</v>
      </c>
      <c r="F17" s="143">
        <f>IF(Friday!AR3=TRUE,SUM('Optional VegBar'!AE16,Friday!BE5),Friday!BE5)</f>
        <v>0.5</v>
      </c>
      <c r="G17" s="368">
        <f t="shared" si="0"/>
        <v>1.5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48"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1</v>
      </c>
      <c r="E20" s="280">
        <f>MIN(Thursday!E7:E26)</f>
        <v>3</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1</v>
      </c>
      <c r="E21" s="281">
        <f>MAX(Thursday!E7:E26)</f>
        <v>3</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1</v>
      </c>
      <c r="D24" s="277">
        <f>MIN(Wednesday!G7:G26)</f>
        <v>2</v>
      </c>
      <c r="E24" s="277">
        <f>MIN(Thursday!G7:G26)</f>
        <v>1.5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1</v>
      </c>
      <c r="D25" s="277">
        <f>MAX(Wednesday!G7:G26)</f>
        <v>2</v>
      </c>
      <c r="E25" s="277">
        <f>MAX(Thursday!G7:G26)</f>
        <v>1.5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5.5</v>
      </c>
      <c r="F28" s="155" t="s">
        <v>91</v>
      </c>
      <c r="G28" s="316">
        <f>IF(ISERROR(E28/C28),0,E28/C28)</f>
        <v>0.6470588235294118</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Hamburger on a Bun</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Sweet Sesame Chicken </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Cheese and Pepperoni Breadstick </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Walking Taco</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Chicken Nuggets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1.0769230769230769</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1.2115384615384617</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0.5384615384615384</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0.8076923076923077</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1.6153846153846154</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tabSelected="1" zoomScale="80" zoomScaleNormal="80" zoomScalePageLayoutView="0" workbookViewId="0" topLeftCell="A1">
      <pane xSplit="3" ySplit="10" topLeftCell="D14" activePane="bottomRight" state="frozen"/>
      <selection pane="topLeft" activeCell="A1" sqref="A1"/>
      <selection pane="topRight" activeCell="A1" sqref="A1"/>
      <selection pane="bottomLeft" activeCell="A1" sqref="A1"/>
      <selection pane="bottomRight" activeCell="C14" sqref="C14"/>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67"/>
      <c r="X13" s="256"/>
      <c r="Y13" s="256"/>
      <c r="Z13" s="833"/>
    </row>
    <row r="14" spans="1:26" ht="32.25" customHeight="1" thickBot="1">
      <c r="A14" s="27">
        <v>3</v>
      </c>
      <c r="B14" s="327">
        <v>2</v>
      </c>
      <c r="C14" s="664" t="s">
        <v>809</v>
      </c>
      <c r="D14" s="601">
        <v>2</v>
      </c>
      <c r="E14" s="592">
        <v>1</v>
      </c>
      <c r="F14" s="593">
        <v>1</v>
      </c>
      <c r="G14" s="594"/>
      <c r="H14" s="327"/>
      <c r="I14" s="318">
        <v>5</v>
      </c>
      <c r="J14" s="271">
        <f aca="true" t="shared" si="3" ref="J14:J44">IF(I14=1,"",INDEX(Cups,I14))</f>
        <v>0.5</v>
      </c>
      <c r="K14" s="230"/>
      <c r="L14" s="81">
        <v>1</v>
      </c>
      <c r="M14" s="81">
        <f t="shared" si="0"/>
      </c>
      <c r="N14" s="327"/>
      <c r="O14" s="318">
        <v>11</v>
      </c>
      <c r="P14" s="80">
        <f t="shared" si="1"/>
        <v>1.25</v>
      </c>
      <c r="Q14" s="230"/>
      <c r="R14" s="81">
        <v>1</v>
      </c>
      <c r="S14" s="81">
        <f t="shared" si="2"/>
      </c>
      <c r="T14" s="595">
        <v>1</v>
      </c>
      <c r="U14" s="85"/>
      <c r="V14" s="85"/>
      <c r="W14" s="778" t="s">
        <v>445</v>
      </c>
      <c r="X14" s="779"/>
      <c r="Y14" s="779"/>
      <c r="Z14" s="780"/>
    </row>
    <row r="15" spans="1:26" ht="32.25" customHeight="1">
      <c r="A15" s="27">
        <v>4</v>
      </c>
      <c r="B15" s="327">
        <v>3</v>
      </c>
      <c r="C15" s="664" t="s">
        <v>808</v>
      </c>
      <c r="D15" s="601">
        <v>1</v>
      </c>
      <c r="E15" s="592">
        <v>2</v>
      </c>
      <c r="F15" s="593"/>
      <c r="G15" s="594"/>
      <c r="H15" s="327"/>
      <c r="I15" s="318">
        <v>9</v>
      </c>
      <c r="J15" s="271">
        <f t="shared" si="3"/>
        <v>1</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803</v>
      </c>
      <c r="D16" s="601">
        <v>3</v>
      </c>
      <c r="E16" s="592">
        <v>1.5</v>
      </c>
      <c r="F16" s="593">
        <v>1.5</v>
      </c>
      <c r="G16" s="594"/>
      <c r="H16" s="327"/>
      <c r="I16" s="318">
        <v>5</v>
      </c>
      <c r="J16" s="271">
        <f t="shared" si="3"/>
        <v>0.5</v>
      </c>
      <c r="K16" s="230"/>
      <c r="L16" s="81">
        <v>1</v>
      </c>
      <c r="M16" s="81">
        <f t="shared" si="0"/>
      </c>
      <c r="N16" s="327"/>
      <c r="O16" s="318">
        <v>9</v>
      </c>
      <c r="P16" s="80">
        <f t="shared" si="1"/>
        <v>1</v>
      </c>
      <c r="Q16" s="230"/>
      <c r="R16" s="81">
        <v>1</v>
      </c>
      <c r="S16" s="81">
        <f t="shared" si="2"/>
      </c>
      <c r="T16" s="595">
        <v>1</v>
      </c>
      <c r="U16" s="85"/>
      <c r="V16" s="85"/>
      <c r="W16" s="820"/>
      <c r="X16" s="263"/>
      <c r="Y16" s="264"/>
      <c r="Z16" s="786"/>
    </row>
    <row r="17" spans="1:26" ht="32.25" customHeight="1">
      <c r="A17" s="27">
        <v>6</v>
      </c>
      <c r="B17" s="327">
        <v>5</v>
      </c>
      <c r="C17" s="664" t="s">
        <v>451</v>
      </c>
      <c r="D17" s="601">
        <v>2</v>
      </c>
      <c r="E17" s="592">
        <v>2</v>
      </c>
      <c r="F17" s="593">
        <v>1</v>
      </c>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8"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Hamburger on a Bun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5</v>
      </c>
      <c r="AG7" s="907">
        <f>INDEX(Cups,AF7)</f>
        <v>0.5</v>
      </c>
      <c r="AH7" s="929" t="s">
        <v>292</v>
      </c>
      <c r="AI7" s="931"/>
      <c r="AJ7" s="931"/>
      <c r="AK7" s="929"/>
      <c r="AL7" s="905">
        <v>1</v>
      </c>
      <c r="AM7" s="907">
        <f>INDEX(Cups,AL7)</f>
        <v>0</v>
      </c>
      <c r="AN7" s="908" t="s">
        <v>293</v>
      </c>
      <c r="AO7" s="997"/>
      <c r="AP7" s="997"/>
      <c r="AQ7" s="908"/>
      <c r="AR7" s="905">
        <v>3</v>
      </c>
      <c r="AS7" s="907">
        <f>INDEX(Cups,AR7)</f>
        <v>0.25</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5</v>
      </c>
      <c r="AD10" s="244" t="str">
        <f aca="true" t="shared" si="6" ref="AD10:AD19">INDEX(GREEN,AC10)</f>
        <v>Broccoli</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12</v>
      </c>
      <c r="AP10" s="245" t="str">
        <f aca="true" t="shared" si="10" ref="AP10:AP19">INDEX(BEANS,AO10)</f>
        <v>Beans/peas unspecified</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t="s">
        <v>804</v>
      </c>
      <c r="AO22" s="716"/>
      <c r="AP22" s="716"/>
      <c r="AQ22" s="716"/>
      <c r="AR22" s="388"/>
      <c r="AS22" s="388"/>
      <c r="AT22" s="717"/>
      <c r="AU22" s="717"/>
      <c r="AV22" s="717"/>
      <c r="AW22" s="717"/>
      <c r="AX22" s="388"/>
      <c r="AY22" s="388"/>
      <c r="AZ22" s="872" t="s">
        <v>805</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Sweet Sesame Chicken </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1</v>
      </c>
      <c r="AG7" s="907">
        <f>INDEX(Cups,AF7)</f>
        <v>0</v>
      </c>
      <c r="AH7" s="929" t="s">
        <v>312</v>
      </c>
      <c r="AI7" s="931"/>
      <c r="AJ7" s="931"/>
      <c r="AK7" s="929"/>
      <c r="AL7" s="905">
        <v>4</v>
      </c>
      <c r="AM7" s="907">
        <f>INDEX(Cups,AL7)</f>
        <v>0.375</v>
      </c>
      <c r="AN7" s="908" t="s">
        <v>313</v>
      </c>
      <c r="AO7" s="997"/>
      <c r="AP7" s="997"/>
      <c r="AQ7" s="908"/>
      <c r="AR7" s="905">
        <v>1</v>
      </c>
      <c r="AS7" s="907">
        <f>INDEX(Cups,AR7)</f>
        <v>0</v>
      </c>
      <c r="AT7" s="993" t="s">
        <v>314</v>
      </c>
      <c r="AU7" s="983"/>
      <c r="AV7" s="983"/>
      <c r="AW7" s="983"/>
      <c r="AX7" s="905">
        <v>3</v>
      </c>
      <c r="AY7" s="907">
        <f>INDEX(Cups,AX7)</f>
        <v>0.25</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4</v>
      </c>
      <c r="AM10" s="320">
        <f aca="true" t="shared" si="9" ref="AM10:AM19">IF(AJ10=0,"",INDEX(Cups,AL10))</f>
        <v>0.375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3</v>
      </c>
      <c r="AY10" s="320">
        <f>IF(AV10=0,"",INDEX(Cups,AX10))</f>
        <v>0.25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806</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Cheese and Pepperoni Breadstick </v>
      </c>
      <c r="C7" s="502">
        <v>1</v>
      </c>
      <c r="D7" s="95"/>
      <c r="E7" s="205">
        <f>IF(B7=0,"",FLOOR(VLOOKUP(A7,'All Meals'!$A$12:$V$61,4),0.25))</f>
        <v>1</v>
      </c>
      <c r="F7" s="206" t="str">
        <f>IF(B7=0,"",IF(E7="","No",IF(E7&gt;=1,"Yes","No")))</f>
        <v>Yes</v>
      </c>
      <c r="G7" s="205">
        <f>IF(B7=0,"",FLOOR(VLOOKUP(A7,'All Meals'!$A$12:$V$61,5),0.25))</f>
        <v>2</v>
      </c>
      <c r="H7" s="207" t="str">
        <f>IF(B7=0,"",IF(G7="","No",IF(G7&gt;=1,"Yes","No")))</f>
        <v>Yes</v>
      </c>
      <c r="I7" s="284">
        <f>IF(B7=0,"",FLOOR(VLOOKUP(A7,'All Meals'!$A$12:$V$61,6),0.25))</f>
        <v>0</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5</v>
      </c>
      <c r="AG10" s="320">
        <f aca="true" t="shared" si="7" ref="AG10:AG19">IF(AD10=0,"",INDEX(Cups,AF10))</f>
        <v>0.5</v>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2012-10-19T01:53:01Z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