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<sst xmlns="http://schemas.openxmlformats.org/spreadsheetml/2006/main" count="1522" uniqueCount="813">
  <si>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</si>
  <si>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</si>
  <si>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</si>
  <si>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</si>
  <si>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</si>
  <si>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</si>
  <si>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</si>
  <si>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</si>
  <si>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</si>
  <si>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</si>
  <si>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</si>
  <si>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</si>
  <si>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</si>
  <si>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</si>
  <si>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</si>
  <si>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</si>
  <si>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</si>
  <si>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</si>
  <si>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</si>
  <si>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</si>
  <si>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</si>
  <si>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</si>
  <si>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</si>
  <si>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</si>
  <si>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</si>
  <si>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</si>
  <si>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</si>
  <si>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</si>
  <si>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</si>
  <si>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</si>
  <si>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</si>
  <si>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</si>
  <si>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</si>
  <si>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</si>
  <si>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</si>
  <si>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</si>
  <si>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</si>
  <si>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</si>
  <si>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</si>
  <si>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</si>
  <si>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</si>
  <si>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</si>
  <si>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</si>
  <si>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</si>
  <si>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</si>
  <si>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</si>
  <si>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</si>
  <si>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</si>
  <si>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</si>
  <si>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</si>
  <si>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</si>
  <si>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</si>
  <si>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</si>
  <si>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</si>
  <si>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</si>
  <si>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</si>
  <si>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</si>
  <si>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</si>
  <si>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</si>
  <si>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</si>
  <si>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</si>
  <si>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</si>
  <si>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</si>
  <si>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</si>
  <si>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</si>
  <si>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</si>
  <si>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</si>
  <si>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</si>
  <si>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</si>
  <si>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</si>
  <si>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</si>
  <si>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</si>
  <si>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</si>
  <si>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</si>
  <si>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</si>
  <si>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</si>
  <si>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</si>
  <si>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</si>
  <si>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</si>
  <si>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</si>
  <si>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</si>
  <si>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</si>
  <si>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</si>
  <si>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</si>
  <si>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</si>
  <si>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</si>
  <si>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</si>
  <si>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</si>
  <si>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</si>
  <si>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</si>
  <si>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</si>
  <si>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</si>
  <si>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</si>
  <si>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</si>
  <si>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</si>
  <si>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</si>
  <si>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</si>
  <si>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</si>
  <si>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</si>
  <si>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</si>
  <si>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</si>
  <si>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</si>
  <si>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</si>
  <si>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</si>
  <si>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</si>
  <si>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</si>
  <si>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</si>
  <si>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</si>
  <si>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</si>
  <si>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</si>
  <si>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</si>
  <si>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</si>
  <si>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</si>
  <si>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</si>
  <si>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</si>
  <si>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</si>
  <si>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</si>
  <si>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</si>
  <si>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</si>
  <si>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</si>
  <si>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</si>
  <si>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</si>
  <si>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</si>
  <si>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</si>
  <si>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</si>
  <si>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</si>
  <si>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</si>
  <si>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</si>
  <si>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</si>
  <si>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</si>
  <si>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</si>
  <si>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</si>
  <si>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</si>
  <si>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</si>
  <si>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</si>
  <si>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</si>
  <si>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</si>
  <si>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</si>
  <si>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</si>
  <si>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</si>
  <si>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</si>
  <si>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</si>
  <si>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</si>
  <si>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</si>
  <si>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</si>
  <si>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</si>
  <si>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</si>
  <si>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</si>
  <si>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</si>
  <si>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</si>
  <si>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</si>
  <si>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</si>
  <si>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</si>
  <si>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</si>
  <si>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</si>
  <si>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</si>
  <si>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</si>
  <si>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</si>
  <si>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</si>
  <si>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</si>
  <si>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</si>
  <si>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</si>
  <si>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</si>
  <si>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</si>
  <si>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</si>
  <si>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</si>
  <si>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</si>
  <si>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</si>
  <si>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</si>
  <si>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</si>
  <si>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</si>
  <si>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</si>
  <si>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</si>
  <si>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</si>
  <si>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</si>
  <si>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</si>
  <si>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</si>
  <si>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</si>
  <si>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</si>
  <si>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</si>
  <si>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</si>
  <si>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</si>
  <si>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</si>
  <si>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</si>
  <si>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</si>
  <si>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</si>
  <si>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</si>
  <si>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</si>
  <si>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</si>
  <si>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</si>
  <si>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</si>
  <si>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</si>
  <si>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</si>
  <si>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</si>
  <si>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</si>
  <si>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</si>
  <si>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</si>
  <si>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</si>
  <si>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</si>
  <si>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</si>
  <si>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</si>
  <si>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</si>
  <si>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</si>
  <si>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</si>
  <si>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</si>
  <si>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</si>
  <si>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</si>
  <si>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</si>
  <si>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</si>
  <si>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</si>
  <si>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</si>
  <si>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</si>
  <si>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</si>
  <si>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</si>
  <si>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</si>
  <si>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</si>
  <si>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</si>
  <si>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</si>
  <si>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</si>
  <si>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</si>
  <si>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</si>
  <si>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</si>
  <si>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</si>
  <si>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</si>
  <si>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</si>
  <si>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</si>
  <si>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</si>
  <si>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</si>
  <si>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</si>
  <si>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</si>
  <si>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</si>
  <si>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</si>
  <si>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</si>
  <si>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</si>
  <si>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</si>
  <si>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</si>
  <si>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</si>
  <si>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</si>
  <si>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</si>
  <si>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</si>
  <si>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</si>
  <si>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</si>
  <si>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</si>
  <si>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</si>
  <si>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</si>
  <si>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</si>
  <si>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</si>
  <si>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</si>
  <si>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</si>
  <si>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</si>
  <si>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</si>
  <si>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</si>
  <si>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</si>
  <si>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</si>
  <si>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</si>
  <si>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</si>
  <si>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</si>
  <si>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</si>
  <si>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</si>
  <si>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</si>
  <si>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</si>
  <si>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</si>
  <si>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</si>
  <si>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</si>
  <si>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</si>
  <si>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</si>
  <si>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</si>
  <si>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</si>
  <si>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</si>
  <si>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</si>
  <si>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</si>
  <si>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</si>
  <si>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</si>
  <si>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</si>
  <si>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</si>
  <si>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</si>
  <si>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</si>
  <si>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</si>
  <si>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</si>
  <si>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</si>
  <si>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</si>
  <si>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</si>
  <si>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</si>
  <si>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</si>
  <si>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</si>
  <si>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</si>
  <si>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</si>
  <si>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</si>
  <si>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</si>
  <si>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</si>
  <si>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</si>
  <si>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</si>
  <si>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</si>
  <si>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</si>
  <si>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</si>
  <si>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</si>
  <si>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</si>
  <si>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</si>
  <si>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</si>
  <si>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</si>
  <si>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</si>
  <si>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</si>
  <si>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</si>
  <si>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</si>
  <si>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</si>
  <si>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</si>
  <si>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</si>
  <si>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</si>
  <si>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</si>
  <si>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</si>
  <si>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</si>
  <si>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</si>
  <si>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</si>
  <si>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</si>
  <si>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</si>
  <si>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</si>
  <si>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</si>
  <si>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</si>
  <si>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</si>
  <si>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</si>
  <si>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</si>
  <si>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</si>
  <si>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</si>
  <si>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</si>
  <si>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</si>
  <si>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</si>
  <si>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</si>
  <si>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</si>
  <si>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</si>
  <si>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</si>
  <si>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</si>
  <si>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</si>
  <si>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</si>
  <si>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</si>
  <si>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</si>
  <si>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</si>
  <si>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</si>
  <si>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</si>
  <si>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</si>
  <si>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</si>
  <si>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</si>
  <si>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</si>
  <si>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</si>
  <si>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</si>
  <si>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</si>
  <si>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</si>
  <si>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</si>
  <si>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</si>
  <si>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</si>
  <si>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</si>
  <si>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</si>
  <si>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</si>
  <si>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</si>
  <si>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</si>
  <si>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</si>
  <si>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</si>
  <si>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</si>
  <si>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</si>
  <si>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</si>
  <si>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</si>
  <si>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</si>
  <si>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</si>
  <si>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</si>
  <si>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</si>
  <si>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</si>
  <si>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</si>
  <si>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</si>
  <si>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</si>
  <si>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</si>
  <si>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</si>
  <si>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</si>
  <si>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</si>
  <si>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</si>
  <si>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</si>
  <si>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</si>
  <si>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</si>
  <si>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</si>
  <si>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</si>
  <si>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</si>
  <si>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</si>
  <si>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</si>
  <si>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</si>
  <si>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</si>
  <si>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</si>
  <si>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</si>
  <si>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</si>
  <si>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</si>
  <si>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</si>
  <si>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</si>
  <si>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</si>
  <si>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</si>
  <si>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</si>
  <si>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</si>
  <si>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</si>
  <si>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</si>
  <si>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</si>
  <si>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</si>
  <si>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</si>
  <si>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</si>
  <si>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</si>
  <si>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</si>
  <si>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</si>
  <si>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</si>
  <si>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</si>
  <si>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</si>
  <si>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</si>
  <si>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</si>
  <si>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</si>
  <si>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</si>
  <si>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</si>
  <si>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</si>
  <si>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</si>
  <si>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</si>
  <si>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</si>
  <si>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</si>
  <si>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</si>
  <si>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</si>
  <si>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</si>
  <si>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</si>
  <si>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</si>
  <si>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</si>
  <si>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</si>
  <si>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</si>
  <si>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</si>
  <si>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</si>
  <si>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</si>
  <si>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</si>
  <si>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</si>
  <si>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</si>
  <si>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</si>
  <si>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</si>
  <si>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</si>
  <si>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</si>
  <si>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</si>
  <si>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</si>
  <si>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</si>
  <si>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</si>
  <si>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</si>
  <si>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</si>
  <si>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</si>
  <si>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</si>
  <si>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</si>
  <si>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</si>
  <si>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</si>
  <si>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</si>
  <si>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</si>
  <si>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</si>
  <si>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</si>
  <si>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</si>
  <si>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</si>
  <si>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</si>
  <si>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</si>
  <si>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</si>
  <si>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</si>
  <si>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</si>
  <si>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</si>
  <si>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</si>
  <si>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</si>
  <si>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</si>
  <si>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</si>
  <si>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</si>
  <si>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</si>
  <si>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</si>
  <si>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</si>
  <si>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</si>
  <si>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</si>
  <si>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</si>
  <si>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</si>
  <si>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</si>
  <si>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</si>
  <si>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</si>
  <si>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</si>
  <si>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</si>
  <si>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</si>
  <si>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</si>
  <si>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</si>
  <si>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</si>
  <si>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</si>
  <si>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</si>
  <si>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</si>
  <si>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</si>
  <si>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</si>
  <si>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</si>
  <si>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</si>
  <si>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</si>
  <si>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</si>
  <si>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</si>
  <si>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</si>
  <si>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</si>
  <si>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</si>
  <si>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</si>
  <si>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</si>
  <si>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</si>
  <si>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</si>
  <si>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</si>
  <si>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</si>
  <si>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</si>
  <si>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</si>
  <si>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</si>
  <si>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</si>
  <si>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</si>
  <si>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</si>
  <si>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</si>
  <si>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</si>
  <si>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</si>
  <si>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</si>
  <si>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</si>
  <si>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</si>
  <si>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</si>
  <si>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</si>
  <si>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</si>
  <si>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</si>
  <si>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</si>
  <si>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</si>
  <si>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</si>
  <si>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</si>
  <si>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</si>
  <si>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</si>
  <si>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</si>
  <si>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</si>
  <si>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</si>
  <si>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</si>
  <si>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</si>
  <si>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</si>
  <si>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</si>
  <si>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</si>
  <si>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</si>
  <si>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</si>
  <si>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</si>
  <si>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</si>
  <si>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</si>
  <si>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</si>
  <si>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</si>
  <si>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</si>
  <si>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</si>
  <si>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</si>
  <si>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</si>
  <si>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</si>
  <si>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</si>
  <si>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</si>
  <si>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</si>
  <si>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</si>
  <si>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</si>
  <si>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</si>
  <si>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</si>
  <si>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</si>
  <si>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</si>
  <si>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</si>
  <si>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</si>
  <si>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</si>
  <si>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</si>
  <si>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</si>
  <si>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</si>
  <si>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</si>
  <si>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</si>
  <si>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</si>
  <si>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</si>
  <si>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</si>
  <si>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</si>
  <si>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</si>
  <si>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</si>
  <si>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</si>
  <si>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</si>
  <si>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</si>
  <si>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</si>
  <si>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</si>
  <si>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</si>
  <si>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</si>
  <si>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</si>
  <si>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</si>
  <si>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</si>
  <si>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</si>
  <si>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</si>
  <si>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</si>
  <si>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</si>
  <si>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</si>
  <si>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</si>
  <si>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</si>
  <si>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</si>
  <si>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</si>
  <si>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</si>
  <si>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</si>
  <si>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</si>
  <si>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</si>
  <si>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</si>
  <si>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</si>
  <si>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</si>
  <si>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</si>
  <si>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</si>
  <si>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</si>
  <si>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</si>
  <si>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</si>
  <si>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</si>
  <si>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</si>
  <si>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</si>
  <si>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</si>
  <si>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</si>
  <si>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</si>
  <si>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</si>
  <si>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</si>
  <si>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</si>
  <si>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</si>
  <si>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</si>
  <si>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</si>
  <si>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</si>
  <si>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</si>
  <si>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</si>
  <si>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</si>
  <si>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</si>
  <si>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</si>
  <si>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</si>
  <si>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</si>
  <si>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</si>
  <si>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</si>
  <si>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</si>
  <si>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</si>
  <si>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</si>
  <si>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</si>
  <si>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</si>
  <si>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</si>
  <si>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</si>
  <si>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</si>
  <si>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</si>
  <si>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</si>
  <si>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</si>
  <si>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</si>
  <si>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</si>
  <si>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</si>
  <si>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</si>
  <si>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</si>
  <si>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</si>
  <si>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</si>
  <si>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</si>
  <si>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</si>
  <si>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</si>
  <si>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</si>
  <si>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</si>
  <si>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</si>
  <si>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</si>
  <si>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</si>
  <si>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</si>
  <si>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</si>
  <si>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</si>
  <si>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</si>
  <si>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</si>
  <si>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</si>
  <si>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</si>
  <si>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</si>
  <si>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</si>
  <si>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</si>
  <si>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</si>
  <si>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</si>
  <si>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</si>
  <si>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</si>
  <si>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</si>
  <si>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</si>
  <si>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</si>
  <si>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</si>
  <si>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</si>
  <si>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</si>
  <si>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</si>
  <si>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</si>
  <si>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</si>
  <si>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</si>
  <si>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</si>
  <si>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</si>
  <si>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</si>
  <si>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</si>
  <si>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</si>
  <si>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</si>
  <si>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</si>
  <si>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</si>
  <si>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</si>
  <si>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</si>
  <si>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</si>
  <si>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</si>
  <si>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</si>
  <si>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</si>
  <si>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</si>
  <si>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</si>
  <si>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</si>
  <si>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</si>
  <si>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</si>
  <si>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</si>
  <si>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</si>
  <si>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</si>
  <si>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</si>
  <si>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</si>
  <si>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</si>
  <si>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</si>
  <si>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</si>
  <si>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</si>
  <si>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</si>
  <si>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</si>
  <si>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</si>
  <si>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</si>
  <si>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</si>
  <si>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</si>
  <si>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</si>
  <si>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</si>
  <si>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</si>
  <si>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</si>
  <si>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</si>
  <si>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</si>
  <si>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</si>
  <si>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</si>
  <si>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</si>
  <si>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</si>
  <si>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</si>
  <si>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</si>
  <si>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</si>
  <si>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</si>
  <si>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</si>
  <si>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</si>
  <si>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</si>
  <si>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</si>
  <si>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</si>
  <si>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</si>
  <si>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</si>
  <si>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</si>
  <si>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</si>
  <si>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</si>
  <si>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</si>
  <si>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</si>
  <si>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</si>
  <si>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</si>
  <si>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</si>
  <si>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</si>
  <si>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</si>
  <si>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</si>
  <si>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</si>
  <si>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</si>
  <si>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</si>
  <si>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</si>
  <si>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</si>
  <si>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</si>
  <si>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</si>
  <si>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</si>
  <si>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</si>
  <si>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</si>
  <si>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</si>
  <si>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</si>
  <si>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</si>
  <si>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</si>
  <si>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</si>
  <si>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</si>
  <si>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</si>
  <si>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</si>
  <si>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</si>
  <si>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</si>
  <si>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</si>
  <si>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</si>
  <si>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</si>
  <si>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</si>
  <si>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</si>
  <si>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</si>
  <si>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</si>
  <si>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</si>
  <si>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</si>
  <si>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</si>
  <si>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</si>
  <si>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</si>
  <si>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</si>
  <si>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</si>
  <si>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</si>
  <si>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</si>
  <si>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</si>
  <si>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</si>
  <si>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</si>
  <si>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</si>
  <si>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</si>
  <si>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</si>
  <si>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</si>
  <si>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</si>
  <si>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</si>
  <si>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</si>
  <si>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</si>
  <si>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</si>
  <si>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</si>
  <si>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</si>
  <si>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</si>
  <si>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</si>
  <si>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</si>
  <si>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</si>
  <si>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</si>
  <si>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</si>
  <si>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</si>
  <si>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</si>
  <si>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</si>
  <si>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</si>
  <si>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</si>
  <si>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</si>
  <si>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</si>
  <si>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</si>
  <si>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</si>
  <si>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</si>
  <si>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</si>
  <si>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</si>
  <si>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</si>
  <si>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</si>
  <si>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</si>
  <si>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</si>
  <si>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Chicken Sandwich</t>
  </si>
  <si>
    <t>Hatton Chicken</t>
  </si>
  <si>
    <t>Chicken Alfredo with a Twist</t>
  </si>
  <si>
    <t>Eagle Tostada</t>
  </si>
  <si>
    <t>Turkey with Gravy</t>
  </si>
  <si>
    <t>Lettuce/Tomato</t>
  </si>
  <si>
    <t>Broccoli and Spinach</t>
  </si>
  <si>
    <t>Pinto Beans and Black-eyed Peas</t>
  </si>
  <si>
    <t>Sweet Red Pepper, Celery, Onion</t>
  </si>
  <si>
    <t>Romaine Lettuce and Spinach</t>
  </si>
  <si>
    <t>Carrots, Green Pepper, Tomato, Cucumber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</si>
</sst>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8" activePane="bottomLeft" state="frozen"/>
      <selection pane="topLeft" activeCell="R5" sqref="R5:R6"/>
      <selection pane="bottomLeft" activeCell="AN22" sqref="AN22:AQ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Eagle Tostada</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5</v>
      </c>
      <c r="AS7" s="907">
        <f>INDEX(Cups,AR7)</f>
        <v>0.5</v>
      </c>
      <c r="AT7" s="993" t="s">
        <v>304</v>
      </c>
      <c r="AU7" s="983"/>
      <c r="AV7" s="983"/>
      <c r="AW7" s="983"/>
      <c r="AX7" s="905">
        <v>2</v>
      </c>
      <c r="AY7" s="907">
        <f>INDEX(Cups,AX7)</f>
        <v>0.125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3</v>
      </c>
      <c r="AS10" s="320">
        <f aca="true" t="shared" si="11" ref="AS10:AS19">IF(AP10=0,"",INDEX(Cups,AR10))</f>
        <v>0.25</v>
      </c>
      <c r="AT10" s="246"/>
      <c r="AU10" s="246">
        <v>2</v>
      </c>
      <c r="AV10" s="246" t="str">
        <f aca="true" t="shared" si="12" ref="AV10:AV19">INDEX(STARCHY,AU10)</f>
        <v>Corn</v>
      </c>
      <c r="AW10" s="246"/>
      <c r="AX10" s="320">
        <v>2</v>
      </c>
      <c r="AY10" s="320">
        <f>IF(AV10=0,"",INDEX(Cups,AX10))</f>
        <v>0.125</v>
      </c>
      <c r="AZ10" s="247"/>
      <c r="BA10" s="247">
        <v>19</v>
      </c>
      <c r="BB10" s="248" t="str">
        <f aca="true" t="shared" si="13" ref="BB10:BB19">INDEX(OTHER,BA10)</f>
        <v>Lettuce, iceberg</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12</v>
      </c>
      <c r="AP11" s="101" t="str">
        <f t="shared" si="10"/>
        <v>Beans/peas unspecified</v>
      </c>
      <c r="AQ11" s="101"/>
      <c r="AR11" s="319">
        <v>3</v>
      </c>
      <c r="AS11" s="319">
        <f t="shared" si="11"/>
        <v>0.25</v>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t="s">
        <v>809</v>
      </c>
      <c r="AO22" s="716"/>
      <c r="AP22" s="716"/>
      <c r="AQ22" s="716"/>
      <c r="AR22" s="388"/>
      <c r="AS22" s="388"/>
      <c r="AT22" s="717"/>
      <c r="AU22" s="717"/>
      <c r="AV22" s="717"/>
      <c r="AW22" s="717"/>
      <c r="AX22" s="388"/>
      <c r="AY22" s="388"/>
      <c r="AZ22" s="872" t="s">
        <v>810</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Turkey with Gravy</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5</v>
      </c>
      <c r="AG7" s="907">
        <f>INDEX(Cups,AF7)</f>
        <v>0.5</v>
      </c>
      <c r="AH7" s="929" t="s">
        <v>297</v>
      </c>
      <c r="AI7" s="931"/>
      <c r="AJ7" s="931"/>
      <c r="AK7" s="929"/>
      <c r="AL7" s="905">
        <v>1</v>
      </c>
      <c r="AM7" s="907">
        <f>INDEX(Cups,AL7)</f>
        <v>0</v>
      </c>
      <c r="AN7" s="908" t="s">
        <v>298</v>
      </c>
      <c r="AO7" s="997"/>
      <c r="AP7" s="997"/>
      <c r="AQ7" s="908"/>
      <c r="AR7" s="905">
        <v>1</v>
      </c>
      <c r="AS7" s="907">
        <f>INDEX(Cups,AR7)</f>
        <v>0</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811</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812</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5">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1.25</v>
      </c>
      <c r="D10" s="130">
        <f>MIN(Wednesday!N7:N26)</f>
        <v>0.75</v>
      </c>
      <c r="E10" s="130">
        <f>MIN(Thursday!N7:N26)</f>
        <v>1.25</v>
      </c>
      <c r="F10" s="130">
        <f>MIN(Friday!N7:N26)</f>
        <v>1.25</v>
      </c>
      <c r="G10" s="131">
        <f aca="true" t="shared" si="0" ref="G10:G17">SUM(B10:F10)</f>
        <v>5.25</v>
      </c>
      <c r="H10" s="641">
        <v>3.75</v>
      </c>
      <c r="I10" s="133" t="str">
        <f aca="true" t="shared" si="1" ref="I10:I17">IF(G10&gt;=H10,"Yes","No")</f>
        <v>Yes</v>
      </c>
      <c r="L10" s="1030"/>
      <c r="M10" s="1031"/>
      <c r="N10" s="1027">
        <f>S11</f>
        <v>5.25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1.25</v>
      </c>
      <c r="P11" s="136">
        <f>MAX(Wednesday!N7:N26)</f>
        <v>0.75</v>
      </c>
      <c r="Q11" s="136">
        <f>MAX(Thursday!N7:N26)</f>
        <v>1.25</v>
      </c>
      <c r="R11" s="136">
        <f>MAX(Friday!N7:N26)</f>
        <v>1.25</v>
      </c>
      <c r="S11" s="365">
        <f>SUM(N11:R11)</f>
        <v>5.25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0.625</v>
      </c>
      <c r="D13" s="135">
        <f>IF(Wednesday!AR3=TRUE,SUM('Optional VegBar'!G16,Wednesday!AG7),Wednesday!AG7)</f>
        <v>0</v>
      </c>
      <c r="E13" s="135">
        <f>IF(Thursday!AR3=TRUE,SUM('Optional VegBar'!G16,Thursday!AG7),Thursday!AG7)</f>
        <v>0</v>
      </c>
      <c r="F13" s="135">
        <f>IF(Friday!AR3=TRUE,SUM('Optional VegBar'!G16,Friday!AG7),Friday!AG7)</f>
        <v>0.5</v>
      </c>
      <c r="G13" s="136">
        <f t="shared" si="0"/>
        <v>1.125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0.125</v>
      </c>
      <c r="D14" s="140">
        <f>IF(Wednesday!AR3=TRUE,SUM('Optional VegBar'!M16,Wednesday!AM7),Wednesday!AM7)</f>
        <v>0.75</v>
      </c>
      <c r="E14" s="140">
        <f>IF(Thursday!AR3=TRUE,SUM('Optional VegBar'!M16,Thursday!AM7),Thursday!AM7)</f>
        <v>0.25</v>
      </c>
      <c r="F14" s="140">
        <f>IF(Friday!AR3=TRUE,SUM('Optional VegBar'!M16,Friday!AM7),Friday!AM7)</f>
        <v>0</v>
      </c>
      <c r="G14" s="141">
        <f t="shared" si="0"/>
        <v>1.125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0.5</v>
      </c>
      <c r="C16" s="140">
        <f>IF(Tuesday!AR3=TRUE,SUM('Optional VegBar'!Y16,Tuesday!AY7),Tuesday!AY7)</f>
        <v>0</v>
      </c>
      <c r="D16" s="140">
        <f>IF(Wednesday!AR3=TRUE,SUM('Optional VegBar'!Y16,Wednesday!AY7),Wednesday!AY7)</f>
        <v>0</v>
      </c>
      <c r="E16" s="140">
        <f>IF(Thursday!AR3=TRUE,SUM('Optional VegBar'!Y16,Thursday!AY7),Thursday!AY7)</f>
        <v>0.125</v>
      </c>
      <c r="F16" s="140">
        <f>IF(Friday!AR3=TRUE,SUM('Optional VegBar'!Y16,Friday!AY7),Friday!AY7)</f>
        <v>0.5</v>
      </c>
      <c r="G16" s="141">
        <f t="shared" si="0"/>
        <v>1.125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v>
      </c>
      <c r="D17" s="143">
        <f>IF(Wednesday!AR3=TRUE,SUM('Optional VegBar'!AE16,Wednesday!BE5),Wednesday!BE5)</f>
        <v>0</v>
      </c>
      <c r="E17" s="143">
        <f>IF(Thursday!AR3=TRUE,SUM('Optional VegBar'!AE16,Thursday!BE5),Thursday!BE5)</f>
        <v>0.25</v>
      </c>
      <c r="F17" s="143">
        <f>IF(Friday!AR3=TRUE,SUM('Optional VegBar'!AE16,Friday!BE5),Friday!BE5)</f>
        <v>0.25</v>
      </c>
      <c r="G17" s="368">
        <f t="shared" si="0"/>
        <v>0.75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2</v>
      </c>
      <c r="E24" s="277">
        <f>MIN(Thursday!G7:G26)</f>
        <v>1</v>
      </c>
      <c r="F24" s="277">
        <f>MIN(Friday!G7:G26)</f>
        <v>1</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1</v>
      </c>
      <c r="F25" s="277">
        <f>MAX(Friday!G7:G26)</f>
        <v>1</v>
      </c>
      <c r="G25" s="279">
        <f>SUM(B25:F25)</f>
        <v>8</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v>
      </c>
      <c r="D28" s="154" t="s">
        <v>92</v>
      </c>
      <c r="E28" s="187">
        <f>SUM(Monday:Friday!I7:I26)</f>
        <v>7</v>
      </c>
      <c r="F28" s="155" t="s">
        <v>91</v>
      </c>
      <c r="G28" s="316">
        <f>IF(ISERROR(E28/C28),0,E28/C28)</f>
        <v>0.875</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Grilled Chicken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Hatton Chicken</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Chicken Alfredo with a Twist</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Eagle Tostada</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Turkey with Gravy</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1.2770270270270272</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1.2770270270270272</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0.5675675675675675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1.2770270270270272</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0.8513513513513514</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G15"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11</v>
      </c>
      <c r="P14" s="80">
        <f t="shared" si="1"/>
        <v>1.25</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v>
      </c>
      <c r="F15" s="593">
        <v>2</v>
      </c>
      <c r="G15" s="594"/>
      <c r="H15" s="327"/>
      <c r="I15" s="318">
        <v>5</v>
      </c>
      <c r="J15" s="271">
        <f t="shared" si="3"/>
        <v>0.5</v>
      </c>
      <c r="K15" s="230"/>
      <c r="L15" s="81">
        <v>1</v>
      </c>
      <c r="M15" s="81">
        <f t="shared" si="0"/>
      </c>
      <c r="N15" s="327"/>
      <c r="O15" s="318">
        <v>7</v>
      </c>
      <c r="P15" s="80">
        <f t="shared" si="1"/>
        <v>0.75</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v>1</v>
      </c>
      <c r="G16" s="594"/>
      <c r="H16" s="327"/>
      <c r="I16" s="318">
        <v>5</v>
      </c>
      <c r="J16" s="271">
        <f t="shared" si="3"/>
        <v>0.5</v>
      </c>
      <c r="K16" s="230"/>
      <c r="L16" s="81">
        <v>1</v>
      </c>
      <c r="M16" s="81">
        <f t="shared" si="0"/>
      </c>
      <c r="N16" s="327"/>
      <c r="O16" s="318">
        <v>11</v>
      </c>
      <c r="P16" s="80">
        <f t="shared" si="1"/>
        <v>1.25</v>
      </c>
      <c r="Q16" s="230"/>
      <c r="R16" s="81">
        <v>1</v>
      </c>
      <c r="S16" s="81">
        <f t="shared" si="2"/>
      </c>
      <c r="T16" s="595">
        <v>1</v>
      </c>
      <c r="U16" s="85"/>
      <c r="V16" s="85"/>
      <c r="W16" s="820"/>
      <c r="X16" s="263"/>
      <c r="Y16" s="264"/>
      <c r="Z16" s="786"/>
    </row>
    <row r="17" spans="1:26" ht="32.25" customHeight="1">
      <c r="A17" s="27">
        <v>6</v>
      </c>
      <c r="B17" s="327">
        <v>5</v>
      </c>
      <c r="C17" s="664" t="s">
        <v>806</v>
      </c>
      <c r="D17" s="601">
        <v>2</v>
      </c>
      <c r="E17" s="592">
        <v>1</v>
      </c>
      <c r="F17" s="593">
        <v>1</v>
      </c>
      <c r="G17" s="594"/>
      <c r="H17" s="327"/>
      <c r="I17" s="318">
        <v>5</v>
      </c>
      <c r="J17" s="271">
        <f t="shared" si="3"/>
        <v>0.5</v>
      </c>
      <c r="K17" s="230"/>
      <c r="L17" s="81">
        <v>1</v>
      </c>
      <c r="M17" s="81">
        <f t="shared" si="0"/>
      </c>
      <c r="N17" s="327"/>
      <c r="O17" s="318">
        <v>11</v>
      </c>
      <c r="P17" s="80">
        <f t="shared" si="1"/>
        <v>1.25</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9"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Grilled Chicken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1</v>
      </c>
      <c r="AS7" s="907">
        <f>INDEX(Cups,AR7)</f>
        <v>0</v>
      </c>
      <c r="AT7" s="993" t="s">
        <v>294</v>
      </c>
      <c r="AU7" s="983"/>
      <c r="AV7" s="983"/>
      <c r="AW7" s="983"/>
      <c r="AX7" s="905">
        <v>5</v>
      </c>
      <c r="AY7" s="907">
        <f>INDEX(Cups,AX7)</f>
        <v>0.5</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AB22" sqref="AB22:AE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Hatton Chicken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6</v>
      </c>
      <c r="AG7" s="907">
        <f>INDEX(Cups,AF7)</f>
        <v>0.625</v>
      </c>
      <c r="AH7" s="929" t="s">
        <v>312</v>
      </c>
      <c r="AI7" s="931"/>
      <c r="AJ7" s="931"/>
      <c r="AK7" s="929"/>
      <c r="AL7" s="905">
        <v>2</v>
      </c>
      <c r="AM7" s="907">
        <f>INDEX(Cups,AL7)</f>
        <v>0.125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6</v>
      </c>
      <c r="AG10" s="320">
        <f aca="true" t="shared" si="7" ref="AG10:AG19">IF(AD10=0,"",INDEX(Cups,AF10))</f>
        <v>0.625</v>
      </c>
      <c r="AH10" s="100"/>
      <c r="AI10" s="100">
        <v>3</v>
      </c>
      <c r="AJ10" s="100" t="str">
        <f aca="true" t="shared" si="8" ref="AJ10:AJ19">INDEX(RED,AI10)</f>
        <v>Carrots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5</v>
      </c>
      <c r="AD11" s="99" t="str">
        <f t="shared" si="6"/>
        <v>Broccoli</v>
      </c>
      <c r="AE11" s="99"/>
      <c r="AF11" s="319">
        <v>5</v>
      </c>
      <c r="AG11" s="319">
        <f t="shared" si="7"/>
        <v>0.5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808</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Chicken Alfredo with a Twist</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7</v>
      </c>
      <c r="AM7" s="907">
        <f>INDEX(Cups,AL7)</f>
        <v>0.75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7</v>
      </c>
      <c r="AM10" s="320">
        <f aca="true" t="shared" si="9" ref="AM10:AM19">IF(AJ10=0,"",INDEX(Cups,AL10))</f>
        <v>0.75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2012-10-21T15:34:27Z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