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2" activeTab="11"/>
  </bookViews>
  <sheets>
    <sheet name="dropdowns" sheetId="1" state="hidden" r:id="rId1"/>
    <sheet name="Menu Worksheet Instructions" sheetId="2" r:id="rId2"/>
    <sheet name="SFA Notes" sheetId="3" r:id="rId3"/>
    <sheet name="Optional VegBar" sheetId="4" r:id="rId4"/>
    <sheet name="All Meals" sheetId="5" r:id="rId5"/>
    <sheet name="Vegetable Subgroups" sheetId="6" state="hidden"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s>
  <definedNames>
    <definedName name="_xlfn.IFERROR" hidden="1">#NAME?</definedName>
    <definedName name="BEANS" localSheetId="15">'[1]Vegetable Subgroups'!$C$4:$C$50</definedName>
    <definedName name="BEANS">'Vegetable Subgroups'!$C$4:$C$50</definedName>
    <definedName name="Cups" localSheetId="15">'[1]dropdowns'!$A$1:$A$17</definedName>
    <definedName name="Cups">'dropdowns'!$A$1:$A$17</definedName>
    <definedName name="cups1">'dropdowns'!$D$1:$D$25</definedName>
    <definedName name="grains">'dropdowns'!$F$1:$F$3</definedName>
    <definedName name="GREEN" localSheetId="15">'[1]Vegetable Subgroups'!$A$4:$A$50</definedName>
    <definedName name="GREEN">'Vegetable Subgroups'!$A$4:$A$50</definedName>
    <definedName name="math">'dropdowns'!$I$1:$I$5</definedName>
    <definedName name="meals" localSheetId="15">'[1]All Meals'!$C$12:$C$61</definedName>
    <definedName name="meals">'All Meals'!$C$12:$C$61</definedName>
    <definedName name="Milk">'dropdowns'!$C$1:$C$9</definedName>
    <definedName name="OTHER" localSheetId="15">'[1]Vegetable Subgroups'!$E$4:$E$50</definedName>
    <definedName name="OTHER">'Vegetable Subgroups'!$E$4:$E$50</definedName>
    <definedName name="_xlnm.Print_Area" localSheetId="14">'Nutrient Instructions'!$A$1:$A$119</definedName>
    <definedName name="RED" localSheetId="15">'[1]Vegetable Subgroups'!$B$4:$B$50</definedName>
    <definedName name="RED">'Vegetable Subgroups'!$B$4:$B$50</definedName>
    <definedName name="STARCHY" localSheetId="15">'[1]Vegetable Subgroups'!$D$4:$D$50</definedName>
    <definedName name="STARCHY">'Vegetable Subgroups'!$D$4:$D$50</definedName>
  </definedNames>
  <calcPr fullCalcOnLoad="1"/>
</workbook>
</file>

<file path=xl/sharedStrings.xml><?xml version="1.0" encoding="utf-8"?>
<sst xmlns="http://schemas.openxmlformats.org/spreadsheetml/2006/main" count="1517" uniqueCount="808">
  <si>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</si>
  <si>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</si>
  <si>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</si>
  <si>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</si>
  <si>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</si>
  <si>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</si>
  <si>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</si>
  <si>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</si>
  <si>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</si>
  <si>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</si>
  <si>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</si>
  <si>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</si>
  <si>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</si>
  <si>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</si>
  <si>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</si>
  <si>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</si>
  <si>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</si>
  <si>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</si>
  <si>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</si>
  <si>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</si>
  <si>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</si>
  <si>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</si>
  <si>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</si>
  <si>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</si>
  <si>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</si>
  <si>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</si>
  <si>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</si>
  <si>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</si>
  <si>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</si>
  <si>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</si>
  <si>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</si>
  <si>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</si>
  <si>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</si>
  <si>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</si>
  <si>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</si>
  <si>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</si>
  <si>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</si>
  <si>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</si>
  <si>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</si>
  <si>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</si>
  <si>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</si>
  <si>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</si>
  <si>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</si>
  <si>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</si>
  <si>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</si>
  <si>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</si>
  <si>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</si>
  <si>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</si>
  <si>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</si>
  <si>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</si>
  <si>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</si>
  <si>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</si>
  <si>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</si>
  <si>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</si>
  <si>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</si>
  <si>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</si>
  <si>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</si>
  <si>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</si>
  <si>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</si>
  <si>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</si>
  <si>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</si>
  <si>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</si>
  <si>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</si>
  <si>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</si>
  <si>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</si>
  <si>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</si>
  <si>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</si>
  <si>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</si>
  <si>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</si>
  <si>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</si>
  <si>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</si>
  <si>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</si>
  <si>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</si>
  <si>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</si>
  <si>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</si>
  <si>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</si>
  <si>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</si>
  <si>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</si>
  <si>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</si>
  <si>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</si>
  <si>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</si>
  <si>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</si>
  <si>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</si>
  <si>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</si>
  <si>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</si>
  <si>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</si>
  <si>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</si>
  <si>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</si>
  <si>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</si>
  <si>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</si>
  <si>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</si>
  <si>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</si>
  <si>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</si>
  <si>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</si>
  <si>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</si>
  <si>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</si>
  <si>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</si>
  <si>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</si>
  <si>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</si>
  <si>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</si>
  <si>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</si>
  <si>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</si>
  <si>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</si>
  <si>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</si>
  <si>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</si>
  <si>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</si>
  <si>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</si>
  <si>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</si>
  <si>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</si>
  <si>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</si>
  <si>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</si>
  <si>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</si>
  <si>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</si>
  <si>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</si>
  <si>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</si>
  <si>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</si>
  <si>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</si>
  <si>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</si>
  <si>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wk_cal</t>
  </si>
  <si>
    <t>wk_fat</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</si>
  <si>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</si>
  <si>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</si>
  <si>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</si>
  <si>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</si>
  <si>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</si>
  <si>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</si>
  <si>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</si>
  <si>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</si>
  <si>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</si>
  <si>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</si>
  <si>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</si>
  <si>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</si>
  <si>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</si>
  <si>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</si>
  <si>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</si>
  <si>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</si>
  <si>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</si>
  <si>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</si>
  <si>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</si>
  <si>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</si>
  <si>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</si>
  <si>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</si>
  <si>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</si>
  <si>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</si>
  <si>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</si>
  <si>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</si>
  <si>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</si>
  <si>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</si>
  <si>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</si>
  <si>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</si>
  <si>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</si>
  <si>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</si>
  <si>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</si>
  <si>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</si>
  <si>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</si>
  <si>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</si>
  <si>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</si>
  <si>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</si>
  <si>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</si>
  <si>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</si>
  <si>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</si>
  <si>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</si>
  <si>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</si>
  <si>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</si>
  <si>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</si>
  <si>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</si>
  <si>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</si>
  <si>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</si>
  <si>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</si>
  <si>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</si>
  <si>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</si>
  <si>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</si>
  <si>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</si>
  <si>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</si>
  <si>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</si>
  <si>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</si>
  <si>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</si>
  <si>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</si>
  <si>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</si>
  <si>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</si>
  <si>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</si>
  <si>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</si>
  <si>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</si>
  <si>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</si>
  <si>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</si>
  <si>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</si>
  <si>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</si>
  <si>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</si>
  <si>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</si>
  <si>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</si>
  <si>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</si>
  <si>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</si>
  <si>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</si>
  <si>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</si>
  <si>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</si>
  <si>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</si>
  <si>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</si>
  <si>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</si>
  <si>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</si>
  <si>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</si>
  <si>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</si>
  <si>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</si>
  <si>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</si>
  <si>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</si>
  <si>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</si>
  <si>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</si>
  <si>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</si>
  <si>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</si>
  <si>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</si>
  <si>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</si>
  <si>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</si>
  <si>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</si>
  <si>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</si>
  <si>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</si>
  <si>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</si>
  <si>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</si>
  <si>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</si>
  <si>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</si>
  <si>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</si>
  <si>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</si>
  <si>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</si>
  <si>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</si>
  <si>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</si>
  <si>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</si>
  <si>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</si>
  <si>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</si>
  <si>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</si>
  <si>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</si>
  <si>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</si>
  <si>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</si>
  <si>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</si>
  <si>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</si>
  <si>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</si>
  <si>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</si>
  <si>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</si>
  <si>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</si>
  <si>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</si>
  <si>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</si>
  <si>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</si>
  <si>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</si>
  <si>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</si>
  <si>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</si>
  <si>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</si>
  <si>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</si>
  <si>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</si>
  <si>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</si>
  <si>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</si>
  <si>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</si>
  <si>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</si>
  <si>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</si>
  <si>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</si>
  <si>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</si>
  <si>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</si>
  <si>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</si>
  <si>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</si>
  <si>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</si>
  <si>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</si>
  <si>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</si>
  <si>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</si>
  <si>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</si>
  <si>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</si>
  <si>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</si>
  <si>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</si>
  <si>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</si>
  <si>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</si>
  <si>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</si>
  <si>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</si>
  <si>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</si>
  <si>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</si>
  <si>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</si>
  <si>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</si>
  <si>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</si>
  <si>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</si>
  <si>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</si>
  <si>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</si>
  <si>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</si>
  <si>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</si>
  <si>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</si>
  <si>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</si>
  <si>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</si>
  <si>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</si>
  <si>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</si>
  <si>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</si>
  <si>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</si>
  <si>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</si>
  <si>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</si>
  <si>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</si>
  <si>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</si>
  <si>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</si>
  <si>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</si>
  <si>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</si>
  <si>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</si>
  <si>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</si>
  <si>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</si>
  <si>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</si>
  <si>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</si>
  <si>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</si>
  <si>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</si>
  <si>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</si>
  <si>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</si>
  <si>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</si>
  <si>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</si>
  <si>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</si>
  <si>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</si>
  <si>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</si>
  <si>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</si>
  <si>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</si>
  <si>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</si>
  <si>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</si>
  <si>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</si>
  <si>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</si>
  <si>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</si>
  <si>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</si>
  <si>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</si>
  <si>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</si>
  <si>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</si>
  <si>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</si>
  <si>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</si>
  <si>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</si>
  <si>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</si>
  <si>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</si>
  <si>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</si>
  <si>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</si>
  <si>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</si>
  <si>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</si>
  <si>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</si>
  <si>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</si>
  <si>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</si>
  <si>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</si>
  <si>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</si>
  <si>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</si>
  <si>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</si>
  <si>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</si>
  <si>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</si>
  <si>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</si>
  <si>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</si>
  <si>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</si>
  <si>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</si>
  <si>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</si>
  <si>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</si>
  <si>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</si>
  <si>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</si>
  <si>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</si>
  <si>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</si>
  <si>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</si>
  <si>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</si>
  <si>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</si>
  <si>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</si>
  <si>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</si>
  <si>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</si>
  <si>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</si>
  <si>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</si>
  <si>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</si>
  <si>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</si>
  <si>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</si>
  <si>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</si>
  <si>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</si>
  <si>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</si>
  <si>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</si>
  <si>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</si>
  <si>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</si>
  <si>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</si>
  <si>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</si>
  <si>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</si>
  <si>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</si>
  <si>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</si>
  <si>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</si>
  <si>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</si>
  <si>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</si>
  <si>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</si>
  <si>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</si>
  <si>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</si>
  <si>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</si>
  <si>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</si>
  <si>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</si>
  <si>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</si>
  <si>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</si>
  <si>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</si>
  <si>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</si>
  <si>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</si>
  <si>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</si>
  <si>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</si>
  <si>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</si>
  <si>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</si>
  <si>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</si>
  <si>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</si>
  <si>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</si>
  <si>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</si>
  <si>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</si>
  <si>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</si>
  <si>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</si>
  <si>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</si>
  <si>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</si>
  <si>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</si>
  <si>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</si>
  <si>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</si>
  <si>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</si>
  <si>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</si>
  <si>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</si>
  <si>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</si>
  <si>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</si>
  <si>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</si>
  <si>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</si>
  <si>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</si>
  <si>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</si>
  <si>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</si>
  <si>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</si>
  <si>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</si>
  <si>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</si>
  <si>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</si>
  <si>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</si>
  <si>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</si>
  <si>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</si>
  <si>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</si>
  <si>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</si>
  <si>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</si>
  <si>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</si>
  <si>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</si>
  <si>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</si>
  <si>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</si>
  <si>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</si>
  <si>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</si>
  <si>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</si>
  <si>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</si>
  <si>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</si>
  <si>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</si>
  <si>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</si>
  <si>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</si>
  <si>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</si>
  <si>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</si>
  <si>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</si>
  <si>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</si>
  <si>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</si>
  <si>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</si>
  <si>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</si>
  <si>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</si>
  <si>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</si>
  <si>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</si>
  <si>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</si>
  <si>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</si>
  <si>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</si>
  <si>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</si>
  <si>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</si>
  <si>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</si>
  <si>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</si>
  <si>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</si>
  <si>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</si>
  <si>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</si>
  <si>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</si>
  <si>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</si>
  <si>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</si>
  <si>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</si>
  <si>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</si>
  <si>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</si>
  <si>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</si>
  <si>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</si>
  <si>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</si>
  <si>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</si>
  <si>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</si>
  <si>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</si>
  <si>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</si>
  <si>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</si>
  <si>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</si>
  <si>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</si>
  <si>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</si>
  <si>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</si>
  <si>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</si>
  <si>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</si>
  <si>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</si>
  <si>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</si>
  <si>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</si>
  <si>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</si>
  <si>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</si>
  <si>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</si>
  <si>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</si>
  <si>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</si>
  <si>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</si>
  <si>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</si>
  <si>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</si>
  <si>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</si>
  <si>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</si>
  <si>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</si>
  <si>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</si>
  <si>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</si>
  <si>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</si>
  <si>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</si>
  <si>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</si>
  <si>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</si>
  <si>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</si>
  <si>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</si>
  <si>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</si>
  <si>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</si>
  <si>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</si>
  <si>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</si>
  <si>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</si>
  <si>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</si>
  <si>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</si>
  <si>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</si>
  <si>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</si>
  <si>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</si>
  <si>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</si>
  <si>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</si>
  <si>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</si>
  <si>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</si>
  <si>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</si>
  <si>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</si>
  <si>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</si>
  <si>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</si>
  <si>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</si>
  <si>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</si>
  <si>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</si>
  <si>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</si>
  <si>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</si>
  <si>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</si>
  <si>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</si>
  <si>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</si>
  <si>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</si>
  <si>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</si>
  <si>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</si>
  <si>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</si>
  <si>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</si>
  <si>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</si>
  <si>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</si>
  <si>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</si>
  <si>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</si>
  <si>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</si>
  <si>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</si>
  <si>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</si>
  <si>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</si>
  <si>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</si>
  <si>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</si>
  <si>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</si>
  <si>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</si>
  <si>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</si>
  <si>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</si>
  <si>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</si>
  <si>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</si>
  <si>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</si>
  <si>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</si>
  <si>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</si>
  <si>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</si>
  <si>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</si>
  <si>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</si>
  <si>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</si>
  <si>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</si>
  <si>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</si>
  <si>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</si>
  <si>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</si>
  <si>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</si>
  <si>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</si>
  <si>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</si>
  <si>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</si>
  <si>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</si>
  <si>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</si>
  <si>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</si>
  <si>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</si>
  <si>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</si>
  <si>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</si>
  <si>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</si>
  <si>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</si>
  <si>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</si>
  <si>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</si>
  <si>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</si>
  <si>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</si>
  <si>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</si>
  <si>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</si>
  <si>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</si>
  <si>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</si>
  <si>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</si>
  <si>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</si>
  <si>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</si>
  <si>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</si>
  <si>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</si>
  <si>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</si>
  <si>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</si>
  <si>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</si>
  <si>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</si>
  <si>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</si>
  <si>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</si>
  <si>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</si>
  <si>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</si>
  <si>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</si>
  <si>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</si>
  <si>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</si>
  <si>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</si>
  <si>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</si>
  <si>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</si>
  <si>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</si>
  <si>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</si>
  <si>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</si>
  <si>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</si>
  <si>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</si>
  <si>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</si>
  <si>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</si>
  <si>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</si>
  <si>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</si>
  <si>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</si>
  <si>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</si>
  <si>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</si>
  <si>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</si>
  <si>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</si>
  <si>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</si>
  <si>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</si>
  <si>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</si>
  <si>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</si>
  <si>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</si>
  <si>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</si>
  <si>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</si>
  <si>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</si>
  <si>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</si>
  <si>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</si>
  <si>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</si>
  <si>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</si>
  <si>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</si>
  <si>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</si>
  <si>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</si>
  <si>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</si>
  <si>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</si>
  <si>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</si>
  <si>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</si>
  <si>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</si>
  <si>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</si>
  <si>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</si>
  <si>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</si>
  <si>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</si>
  <si>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</si>
  <si>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</si>
  <si>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</si>
  <si>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</si>
  <si>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</si>
  <si>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</si>
  <si>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</si>
  <si>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</si>
  <si>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</si>
  <si>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</si>
  <si>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</si>
  <si>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</si>
  <si>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</si>
  <si>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</si>
  <si>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</si>
  <si>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</si>
  <si>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</si>
  <si>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</si>
  <si>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</si>
  <si>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</si>
  <si>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</si>
  <si>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</si>
  <si>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</si>
  <si>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</si>
  <si>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</si>
  <si>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</si>
  <si>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</si>
  <si>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</si>
  <si>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</si>
  <si>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</si>
  <si>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</si>
  <si>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</si>
  <si>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</si>
  <si>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</si>
  <si>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</si>
  <si>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</si>
  <si>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</si>
  <si>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</si>
  <si>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</si>
  <si>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</si>
  <si>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</si>
  <si>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</si>
  <si>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</si>
  <si>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</si>
  <si>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</si>
  <si>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</si>
  <si>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</si>
  <si>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</si>
  <si>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</si>
  <si>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</si>
  <si>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</si>
  <si>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</si>
  <si>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</si>
  <si>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</si>
  <si>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</si>
  <si>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</si>
  <si>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</si>
  <si>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</si>
  <si>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</si>
  <si>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</si>
  <si>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</si>
  <si>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</si>
  <si>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</si>
  <si>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</si>
  <si>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</si>
  <si>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</si>
  <si>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</si>
  <si>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</si>
  <si>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</si>
  <si>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</si>
  <si>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</si>
  <si>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</si>
  <si>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</si>
  <si>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</si>
  <si>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</si>
  <si>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</si>
  <si>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</si>
  <si>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</si>
  <si>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</si>
  <si>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</si>
  <si>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</si>
  <si>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</si>
  <si>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</si>
  <si>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</si>
  <si>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</si>
  <si>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</si>
  <si>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</si>
  <si>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</si>
  <si>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</si>
  <si>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</si>
  <si>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</si>
  <si>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</si>
  <si>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Weekly Report
Lunch, Grades K-8</t>
  </si>
  <si>
    <t xml:space="preserve">Meal Pattern
Reimbursable Lunches
Grades K-8
</t>
  </si>
  <si>
    <t xml:space="preserve">K-8 Menu #:
</t>
  </si>
  <si>
    <t>OPTIONAL Weekly Vegetable Bar Data Entry
Grades K-8</t>
  </si>
  <si>
    <t>Monday Daily Lunch Requirement Check
Grades K-8</t>
  </si>
  <si>
    <t>Monday Vegetable Subgroup Data Entry
Grades K-8</t>
  </si>
  <si>
    <t>600-650 kcal</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</si>
  <si>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</si>
  <si>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</si>
  <si>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</si>
  <si>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</si>
  <si>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</si>
  <si>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Refried beans</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</si>
  <si>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</si>
  <si>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</si>
  <si>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Dark Green vegetables are offered throughout the week with added fat:</t>
  </si>
  <si>
    <t>Beans/Peas are offered throughout the week with added fat:</t>
  </si>
  <si>
    <t>Starchy vegetables are offered throughout the week with added fat:</t>
  </si>
  <si>
    <t>Other vegetables are offered throughout the week with added fat:</t>
  </si>
  <si>
    <t>Tuesday Daily Lunch Requirement Check
Grades K-8</t>
  </si>
  <si>
    <t>Tuesday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</si>
  <si>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</si>
  <si>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Daily Lunch Requirement Check
Grades K-8</t>
  </si>
  <si>
    <t>Wednesday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</si>
  <si>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</si>
  <si>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Daily Lunch Requirement Check
Grades K-8</t>
  </si>
  <si>
    <t>Thursday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</si>
  <si>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</si>
  <si>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Daily Lunch Requirement Check
Grades K-8</t>
  </si>
  <si>
    <t>Friday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</si>
  <si>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</si>
  <si>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</si>
  <si>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</si>
  <si>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</si>
  <si>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</si>
  <si>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</si>
  <si>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</si>
  <si>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</si>
  <si>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</si>
  <si>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</si>
  <si>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</si>
  <si>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</si>
  <si>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</si>
  <si>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</si>
  <si>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</si>
  <si>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</si>
  <si>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</si>
  <si>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</si>
  <si>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</si>
  <si>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</si>
  <si>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</si>
  <si>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</si>
  <si>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</si>
  <si>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</si>
  <si>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</si>
  <si>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</si>
  <si>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</si>
  <si>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Estimated share of dark green vegetables to select:</t>
  </si>
  <si>
    <t>Margarine (2tsp)</t>
  </si>
  <si>
    <t>Estimated share of red/orange vegetables to select:</t>
  </si>
  <si>
    <t>Estimated share of beans/peas to select:</t>
  </si>
  <si>
    <t>Estimated share of Starchy vegetables to select:</t>
  </si>
  <si>
    <t>Esitmated share of Other vegetables to select:</t>
  </si>
  <si>
    <t>Simplified Nutrient Assessment for Lunch, Grades K-8</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</si>
  <si>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</si>
  <si>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</si>
  <si>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</si>
  <si>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</si>
  <si>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</si>
  <si>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</si>
  <si>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</si>
  <si>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</si>
  <si>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</si>
  <si>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</si>
  <si>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typcially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</si>
  <si>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</si>
  <si>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</si>
  <si>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</si>
  <si>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</si>
  <si>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</si>
  <si>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</si>
  <si>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</si>
  <si>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Milk (colored brown)</t>
  </si>
  <si>
    <t>Updated Version of Certification Tool issued on 6/15/2012</t>
  </si>
  <si>
    <t>No more 2 oz equivalents</t>
  </si>
  <si>
    <t>Hamburger on a Bun</t>
  </si>
  <si>
    <t xml:space="preserve">Chicken Stir-Fry </t>
  </si>
  <si>
    <t>Pepperoni Pizza</t>
  </si>
  <si>
    <t>Walking Taco</t>
  </si>
  <si>
    <t>Mac &amp; Cheese</t>
  </si>
  <si>
    <t>Lettuce/Tomato</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</si>
</sst>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60"/>
      <name val="Calibri"/>
      <family val="2"/>
    </font>
    <font>
      <b/>
      <sz val="11"/>
      <color indexed="16"/>
      <name val="Calibri"/>
      <family val="2"/>
    </font>
    <font>
      <b/>
      <sz val="11"/>
      <color indexed="17"/>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9" tint="-0.4999699890613556"/>
      <name val="Calibri"/>
      <family val="2"/>
    </font>
    <font>
      <b/>
      <sz val="11"/>
      <color theme="5" tint="-0.4999699890613556"/>
      <name val="Calibri"/>
      <family val="2"/>
    </font>
    <font>
      <b/>
      <sz val="11"/>
      <color theme="6" tint="-0.4999699890613556"/>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298">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2"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2"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1"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3"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1" fillId="0" borderId="57" xfId="0" applyFont="1" applyFill="1" applyBorder="1" applyAlignment="1" applyProtection="1">
      <alignment horizontal="left"/>
      <protection/>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2"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12" fontId="0" fillId="0" borderId="33" xfId="0" applyNumberFormat="1" applyBorder="1" applyAlignment="1" applyProtection="1">
      <alignment wrapText="1"/>
      <protection locked="0"/>
    </xf>
    <xf numFmtId="2" fontId="121"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105" fillId="33" borderId="51" xfId="53" applyFont="1" applyFill="1" applyBorder="1" applyAlignment="1" applyProtection="1">
      <alignment horizontal="center"/>
      <protection/>
    </xf>
    <xf numFmtId="0" fontId="20" fillId="13" borderId="50" xfId="0" applyFont="1" applyFill="1" applyBorder="1" applyAlignment="1">
      <alignment horizontal="center" wrapText="1"/>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7" fillId="7" borderId="47" xfId="0" applyFont="1" applyFill="1" applyBorder="1" applyAlignment="1">
      <alignment horizontal="right" vertical="center"/>
    </xf>
    <xf numFmtId="0" fontId="82" fillId="2" borderId="47"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12" fontId="89"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0" fontId="105" fillId="0" borderId="27" xfId="53" applyFont="1" applyBorder="1" applyAlignment="1" applyProtection="1">
      <alignment vertical="center"/>
      <protection/>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7"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0" fillId="0" borderId="0" xfId="0" applyFont="1" applyAlignment="1">
      <alignment horizontal="center" wrapText="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1"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2" fillId="7" borderId="14" xfId="0" applyFont="1" applyFill="1" applyBorder="1" applyAlignment="1" applyProtection="1">
      <alignment horizontal="center" vertical="center"/>
      <protection locked="0"/>
    </xf>
    <xf numFmtId="0" fontId="133" fillId="2" borderId="14" xfId="0" applyFont="1" applyFill="1" applyBorder="1" applyAlignment="1" applyProtection="1">
      <alignment horizontal="center" vertical="center"/>
      <protection locked="0"/>
    </xf>
    <xf numFmtId="0" fontId="133" fillId="2" borderId="15" xfId="0" applyFont="1" applyFill="1" applyBorder="1" applyAlignment="1" applyProtection="1">
      <alignment horizontal="center" vertical="center"/>
      <protection locked="0"/>
    </xf>
    <xf numFmtId="0" fontId="133" fillId="2" borderId="10" xfId="0" applyFont="1" applyFill="1" applyBorder="1" applyAlignment="1" applyProtection="1">
      <alignment horizontal="center" vertical="center"/>
      <protection locked="0"/>
    </xf>
    <xf numFmtId="0" fontId="133" fillId="2" borderId="13"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31"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2" fillId="7" borderId="10"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protection locked="0"/>
    </xf>
    <xf numFmtId="0" fontId="134" fillId="4" borderId="10" xfId="0" applyFont="1" applyFill="1" applyBorder="1" applyAlignment="1" applyProtection="1">
      <alignment horizontal="center"/>
      <protection locked="0"/>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1"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2" fillId="7" borderId="10" xfId="0" applyFont="1" applyFill="1" applyBorder="1" applyAlignment="1">
      <alignment horizontal="center" vertical="center"/>
    </xf>
    <xf numFmtId="0" fontId="133" fillId="2" borderId="10" xfId="0" applyFont="1" applyFill="1" applyBorder="1" applyAlignment="1">
      <alignment horizontal="center" vertical="center"/>
    </xf>
    <xf numFmtId="0" fontId="133" fillId="2" borderId="13" xfId="0" applyFont="1" applyFill="1" applyBorder="1" applyAlignment="1">
      <alignment horizontal="center" vertical="center"/>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2" xfId="0" applyFont="1" applyFill="1" applyBorder="1" applyAlignment="1" applyProtection="1">
      <alignment horizontal="center" vertical="center" wrapText="1"/>
      <protection hidden="1"/>
    </xf>
    <xf numFmtId="0" fontId="135"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7" fillId="7" borderId="24" xfId="0" applyFont="1" applyFill="1" applyBorder="1" applyAlignment="1" applyProtection="1">
      <alignment horizontal="center" vertical="center" wrapText="1"/>
      <protection hidden="1"/>
    </xf>
    <xf numFmtId="0" fontId="127" fillId="7" borderId="72" xfId="0" applyFont="1" applyFill="1" applyBorder="1" applyAlignment="1" applyProtection="1">
      <alignment horizontal="center" vertical="center" wrapText="1"/>
      <protection hidden="1"/>
    </xf>
    <xf numFmtId="0" fontId="127"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119" fillId="33" borderId="70" xfId="0" applyFont="1" applyFill="1" applyBorder="1" applyAlignment="1">
      <alignment horizontal="center" vertical="center" wrapText="1"/>
    </xf>
    <xf numFmtId="0" fontId="119" fillId="33" borderId="63"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0" fontId="119" fillId="34" borderId="70" xfId="0" applyFont="1" applyFill="1" applyBorder="1" applyAlignment="1">
      <alignment horizontal="center" vertical="center" wrapText="1"/>
    </xf>
    <xf numFmtId="0" fontId="119" fillId="34" borderId="63" xfId="0" applyFont="1" applyFill="1" applyBorder="1" applyAlignment="1">
      <alignment horizontal="center" vertical="center" wrapText="1"/>
    </xf>
    <xf numFmtId="0" fontId="119" fillId="34" borderId="63" xfId="0" applyFont="1" applyFill="1" applyBorder="1" applyAlignment="1">
      <alignment horizontal="center" vertical="center"/>
    </xf>
    <xf numFmtId="0" fontId="119" fillId="34" borderId="88" xfId="0" applyFont="1" applyFill="1" applyBorder="1" applyAlignment="1">
      <alignment horizontal="center" vertical="center"/>
    </xf>
    <xf numFmtId="0" fontId="105" fillId="0" borderId="22" xfId="53" applyFont="1" applyBorder="1" applyAlignment="1" applyProtection="1">
      <alignment horizontal="center" vertical="center"/>
      <protection locked="0"/>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0" fontId="119" fillId="0" borderId="27" xfId="0" applyFont="1" applyFill="1" applyBorder="1" applyAlignment="1" applyProtection="1">
      <alignment horizontal="center" vertical="center"/>
      <protection locked="0"/>
    </xf>
    <xf numFmtId="0" fontId="119" fillId="0" borderId="56" xfId="0" applyFont="1" applyFill="1" applyBorder="1" applyAlignment="1" applyProtection="1">
      <alignment horizontal="center"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0" borderId="22" xfId="0" applyFont="1" applyFill="1" applyBorder="1" applyAlignment="1" applyProtection="1">
      <alignment horizontal="center" vertical="center"/>
      <protection locked="0"/>
    </xf>
    <xf numFmtId="0" fontId="119" fillId="0" borderId="55" xfId="0" applyFont="1" applyFill="1" applyBorder="1" applyAlignment="1" applyProtection="1">
      <alignment horizontal="center"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10" fillId="0" borderId="27" xfId="0" applyFont="1" applyBorder="1" applyAlignment="1">
      <alignment horizontal="center" vertical="center" wrapText="1"/>
    </xf>
    <xf numFmtId="0" fontId="105" fillId="0" borderId="0" xfId="53" applyFont="1" applyBorder="1" applyAlignment="1" applyProtection="1">
      <alignment horizontal="center" vertical="center"/>
      <protection locked="0"/>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4" xfId="0" applyFont="1" applyFill="1" applyBorder="1" applyAlignment="1">
      <alignment horizontal="center" vertical="center" wrapText="1"/>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0" fontId="119" fillId="33" borderId="70" xfId="0" applyFont="1" applyFill="1" applyBorder="1" applyAlignment="1">
      <alignment horizontal="center" vertical="top" wrapText="1"/>
    </xf>
    <xf numFmtId="0" fontId="119" fillId="33" borderId="63"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3"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3"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4" xfId="0" applyFont="1" applyFill="1" applyBorder="1" applyAlignment="1" applyProtection="1">
      <alignment horizontal="center" vertical="center"/>
      <protection locked="0"/>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3"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06" fillId="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2" xfId="0" applyFont="1" applyFill="1" applyBorder="1" applyAlignment="1">
      <alignment horizontal="center" vertical="center" wrapText="1"/>
    </xf>
    <xf numFmtId="0" fontId="135" fillId="3" borderId="76"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4"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3"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4"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6" fillId="2" borderId="65"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3" fillId="2" borderId="23" xfId="0" applyFont="1" applyFill="1" applyBorder="1" applyAlignment="1">
      <alignment horizontal="center" vertical="center"/>
    </xf>
    <xf numFmtId="0" fontId="133" fillId="2" borderId="33" xfId="0" applyFont="1" applyFill="1" applyBorder="1" applyAlignment="1">
      <alignment horizontal="center" vertical="center"/>
    </xf>
    <xf numFmtId="0" fontId="133"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106" fillId="2" borderId="30" xfId="0" applyFont="1" applyFill="1" applyBorder="1" applyAlignment="1">
      <alignment horizontal="center" vertic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127" fillId="7" borderId="87" xfId="0" applyFont="1" applyFill="1" applyBorder="1" applyAlignment="1">
      <alignment horizontal="center" vertical="center" wrapText="1"/>
    </xf>
    <xf numFmtId="0" fontId="127"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127" fillId="7" borderId="24" xfId="0" applyFont="1" applyFill="1" applyBorder="1" applyAlignment="1">
      <alignment horizontal="center" vertical="center" wrapText="1"/>
    </xf>
    <xf numFmtId="0" fontId="127" fillId="7" borderId="72" xfId="0" applyFont="1" applyFill="1" applyBorder="1" applyAlignment="1">
      <alignment horizontal="center" vertical="center" wrapText="1"/>
    </xf>
    <xf numFmtId="0" fontId="127"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vertical="center"/>
      <protection locked="0"/>
    </xf>
    <xf numFmtId="0" fontId="134"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2" fillId="11" borderId="11" xfId="0" applyFont="1" applyFill="1" applyBorder="1" applyAlignment="1" applyProtection="1">
      <alignment horizontal="center" vertical="center" wrapText="1"/>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3"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5"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119" fillId="33" borderId="63"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3"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70" xfId="0" applyFont="1" applyFill="1" applyBorder="1" applyAlignment="1">
      <alignment horizontal="center" vertical="center"/>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3" xfId="53" applyFont="1" applyFill="1" applyBorder="1" applyAlignment="1" applyProtection="1">
      <alignment horizontal="center" vertical="center"/>
      <protection locked="0"/>
    </xf>
    <xf numFmtId="0" fontId="105" fillId="0" borderId="63" xfId="53" applyFont="1" applyBorder="1" applyAlignment="1" applyProtection="1">
      <alignment horizontal="center" vertical="center" wrapText="1"/>
      <protection/>
    </xf>
    <xf numFmtId="0" fontId="105" fillId="6" borderId="70" xfId="53" applyFont="1" applyFill="1" applyBorder="1" applyAlignment="1" applyProtection="1">
      <alignment horizontal="center" vertical="center"/>
      <protection/>
    </xf>
    <xf numFmtId="0" fontId="105" fillId="6" borderId="63"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70" xfId="0" applyFont="1" applyFill="1" applyBorder="1" applyAlignment="1">
      <alignment horizontal="center" vertical="top" wrapText="1"/>
    </xf>
    <xf numFmtId="0" fontId="92" fillId="12" borderId="63"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4"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98" fillId="0" borderId="0" xfId="53" applyFont="1" applyAlignment="1" applyProtection="1">
      <alignment horizontal="center"/>
      <protection/>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129"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5"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7" xfId="0" applyFont="1" applyFill="1" applyBorder="1" applyAlignment="1">
      <alignment horizontal="center" vertical="center" wrapText="1"/>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127" fillId="7" borderId="23" xfId="0" applyFont="1" applyFill="1" applyBorder="1" applyAlignment="1">
      <alignment horizontal="right" vertical="center"/>
    </xf>
    <xf numFmtId="0" fontId="127" fillId="7" borderId="33" xfId="0" applyFont="1" applyFill="1" applyBorder="1" applyAlignment="1">
      <alignment horizontal="right" vertical="center"/>
    </xf>
    <xf numFmtId="0" fontId="127" fillId="7" borderId="47" xfId="0" applyFont="1" applyFill="1" applyBorder="1" applyAlignment="1">
      <alignment horizontal="right" vertical="center"/>
    </xf>
    <xf numFmtId="0" fontId="127" fillId="7" borderId="23" xfId="0" applyFont="1" applyFill="1" applyBorder="1" applyAlignment="1">
      <alignment horizontal="center" vertical="center"/>
    </xf>
    <xf numFmtId="0" fontId="127" fillId="7" borderId="33" xfId="0" applyFont="1" applyFill="1" applyBorder="1" applyAlignment="1">
      <alignment horizontal="center" vertical="center"/>
    </xf>
    <xf numFmtId="0" fontId="127" fillId="7" borderId="47"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0" fillId="0" borderId="0" xfId="0" applyBorder="1" applyAlignment="1">
      <alignment horizontal="right"/>
    </xf>
    <xf numFmtId="0" fontId="119" fillId="0" borderId="0" xfId="0" applyFont="1" applyAlignment="1">
      <alignment horizont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82"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6">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0</xdr:col>
      <xdr:colOff>2714625</xdr:colOff>
      <xdr:row>3</xdr:row>
      <xdr:rowOff>19050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76200" y="38100"/>
          <a:ext cx="2638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auren\Downloads\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3">
        <row r="13">
          <cell r="C13" t="str">
            <v>test meal 1</v>
          </cell>
        </row>
        <row r="14">
          <cell r="C14" t="str">
            <v>test meal 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Green peas, immature</v>
          </cell>
          <cell r="E6" t="str">
            <v>Asparagus</v>
          </cell>
        </row>
        <row r="7">
          <cell r="A7" t="str">
            <v>Boston or bibb lettuce</v>
          </cell>
          <cell r="B7" t="str">
            <v>Chili pepper, hot</v>
          </cell>
          <cell r="C7" t="str">
            <v>Kidney beans </v>
          </cell>
          <cell r="D7" t="str">
            <v>Fresh Cow/field/blackeye/pigeon (peas)</v>
          </cell>
          <cell r="E7" t="str">
            <v>Avocado </v>
          </cell>
        </row>
        <row r="8">
          <cell r="A8" t="str">
            <v>Broccoli</v>
          </cell>
          <cell r="B8" t="str">
            <v>Peppers, red, sweet, bell </v>
          </cell>
          <cell r="C8" t="str">
            <v>Lentils </v>
          </cell>
          <cell r="D8" t="str">
            <v>Lima beans, immature </v>
          </cell>
          <cell r="E8" t="str">
            <v>Bamboo Shoots</v>
          </cell>
        </row>
        <row r="9">
          <cell r="A9" t="str">
            <v>Chard</v>
          </cell>
          <cell r="B9" t="str">
            <v>Pumpkin</v>
          </cell>
          <cell r="C9" t="str">
            <v>Lima beans, mature</v>
          </cell>
          <cell r="D9" t="str">
            <v>Parsnips</v>
          </cell>
          <cell r="E9" t="str">
            <v>Beans, green/snap/yellow</v>
          </cell>
        </row>
        <row r="10">
          <cell r="A10" t="str">
            <v>Cilantro</v>
          </cell>
          <cell r="B10" t="str">
            <v>Squash, winter </v>
          </cell>
          <cell r="C10" t="str">
            <v>Pinto beans</v>
          </cell>
          <cell r="D10" t="str">
            <v>Plantains </v>
          </cell>
          <cell r="E10" t="str">
            <v>Beets</v>
          </cell>
        </row>
        <row r="11">
          <cell r="A11" t="str">
            <v>Collard greens</v>
          </cell>
          <cell r="B11" t="str">
            <v>Sweet potatoes</v>
          </cell>
          <cell r="C11" t="str">
            <v>Refried beans</v>
          </cell>
          <cell r="D11" t="str">
            <v>Potatoes</v>
          </cell>
          <cell r="E11" t="str">
            <v>Brussels sprouts </v>
          </cell>
        </row>
        <row r="12">
          <cell r="A12" t="str">
            <v>Grape leaves</v>
          </cell>
          <cell r="B12" t="str">
            <v>Tomato juice </v>
          </cell>
          <cell r="C12" t="str">
            <v>Soybeans</v>
          </cell>
          <cell r="D12" t="str">
            <v>Water chestnuts</v>
          </cell>
          <cell r="E12" t="str">
            <v>Cabbage, green/red</v>
          </cell>
        </row>
        <row r="13">
          <cell r="A13" t="str">
            <v>Kale</v>
          </cell>
          <cell r="B13" t="str">
            <v>Tomato paste</v>
          </cell>
          <cell r="C13" t="str">
            <v>Split peas </v>
          </cell>
          <cell r="D13" t="str">
            <v>Starchy unspecified</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Jicama</v>
          </cell>
        </row>
        <row r="22">
          <cell r="E22" t="str">
            <v>Kohlrabi/celeriac/Fennel</v>
          </cell>
        </row>
        <row r="23">
          <cell r="E23" t="str">
            <v>Lettuce, iceberg</v>
          </cell>
        </row>
        <row r="24">
          <cell r="E24" t="str">
            <v>Mung bean/alfalfa sprouts</v>
          </cell>
        </row>
        <row r="25">
          <cell r="E25" t="str">
            <v>Mushrooms</v>
          </cell>
        </row>
        <row r="26">
          <cell r="E26" t="str">
            <v>Okra</v>
          </cell>
        </row>
        <row r="27">
          <cell r="E27" t="str">
            <v>Olives</v>
          </cell>
        </row>
        <row r="28">
          <cell r="E28" t="str">
            <v>Onions/leeks</v>
          </cell>
        </row>
        <row r="29">
          <cell r="E29" t="str">
            <v>Peppers, green, sweet, bell</v>
          </cell>
        </row>
        <row r="30">
          <cell r="E30" t="str">
            <v>Pickles</v>
          </cell>
        </row>
        <row r="31">
          <cell r="E31" t="str">
            <v>Radishes</v>
          </cell>
        </row>
        <row r="32">
          <cell r="E32" t="str">
            <v>Snowpeas</v>
          </cell>
        </row>
        <row r="33">
          <cell r="E33" t="str">
            <v>Squash, Summer/yellow/spaghetti/chayote</v>
          </cell>
        </row>
        <row r="34">
          <cell r="E34" t="str">
            <v>Tomatillos</v>
          </cell>
        </row>
        <row r="35">
          <cell r="E35" t="str">
            <v>Turnips/rutabagas</v>
          </cell>
        </row>
        <row r="36">
          <cell r="E36" t="str">
            <v>Zucchini</v>
          </cell>
        </row>
        <row r="37">
          <cell r="E37" t="str">
            <v>**Extra dark green used as other**</v>
          </cell>
        </row>
        <row r="38">
          <cell r="E38" t="str">
            <v>**Extra red/orange used as other**</v>
          </cell>
        </row>
        <row r="39">
          <cell r="E39" t="str">
            <v>**Extra beans/peas used as other**</v>
          </cell>
        </row>
        <row r="40">
          <cell r="E40"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466</v>
      </c>
    </row>
    <row r="3" spans="1:9" ht="15">
      <c r="A3" s="2">
        <v>0.25</v>
      </c>
      <c r="B3" s="1"/>
      <c r="C3" s="2">
        <v>0.5</v>
      </c>
      <c r="D3" s="2">
        <v>0.25</v>
      </c>
      <c r="F3" s="1" t="s">
        <v>12</v>
      </c>
      <c r="I3" s="192" t="s">
        <v>467</v>
      </c>
    </row>
    <row r="4" spans="1:9" ht="15">
      <c r="A4" s="2">
        <v>0.375</v>
      </c>
      <c r="B4" s="1"/>
      <c r="C4" s="2">
        <v>0.75</v>
      </c>
      <c r="D4" s="2">
        <v>0.375</v>
      </c>
      <c r="I4" s="192" t="s">
        <v>468</v>
      </c>
    </row>
    <row r="5" spans="1:9" ht="15">
      <c r="A5" s="2">
        <v>0.5</v>
      </c>
      <c r="B5" s="1"/>
      <c r="C5" s="2">
        <v>1</v>
      </c>
      <c r="D5" s="2">
        <v>0.5</v>
      </c>
      <c r="I5" s="192" t="s">
        <v>469</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742</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743</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534</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35</v>
      </c>
      <c r="D3" s="852"/>
      <c r="E3" s="852"/>
      <c r="F3" s="852"/>
      <c r="G3" s="852"/>
      <c r="H3" s="852"/>
      <c r="I3" s="852"/>
      <c r="J3" s="852"/>
      <c r="K3" s="852"/>
      <c r="L3" s="852"/>
      <c r="M3" s="852"/>
      <c r="N3" s="852"/>
      <c r="O3" s="852"/>
      <c r="P3" s="852"/>
      <c r="Q3" s="852"/>
      <c r="R3" s="852"/>
      <c r="S3" s="852"/>
      <c r="T3" s="852"/>
      <c r="U3" s="852"/>
      <c r="V3" s="852"/>
      <c r="W3" s="852"/>
      <c r="X3" s="852"/>
      <c r="Y3" s="852"/>
      <c r="Z3" s="853"/>
      <c r="AB3" s="884" t="s">
        <v>503</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436</v>
      </c>
      <c r="T4" s="882"/>
      <c r="U4" s="882"/>
      <c r="V4" s="882"/>
      <c r="W4" s="882"/>
      <c r="X4" s="882"/>
      <c r="Y4" s="882"/>
      <c r="Z4" s="883"/>
      <c r="AB4" s="886" t="s">
        <v>744</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257</v>
      </c>
      <c r="AC5" s="463"/>
      <c r="AD5" s="463"/>
      <c r="AE5" s="894" t="s">
        <v>62</v>
      </c>
      <c r="AF5" s="464"/>
      <c r="AG5" s="464"/>
      <c r="AH5" s="875" t="s">
        <v>258</v>
      </c>
      <c r="AI5" s="465"/>
      <c r="AJ5" s="465"/>
      <c r="AK5" s="875" t="s">
        <v>62</v>
      </c>
      <c r="AL5" s="464"/>
      <c r="AM5" s="464"/>
      <c r="AN5" s="876" t="s">
        <v>259</v>
      </c>
      <c r="AO5" s="466"/>
      <c r="AP5" s="466"/>
      <c r="AQ5" s="876" t="s">
        <v>62</v>
      </c>
      <c r="AR5" s="464"/>
      <c r="AS5" s="464"/>
      <c r="AT5" s="904" t="s">
        <v>260</v>
      </c>
      <c r="AU5" s="467"/>
      <c r="AV5" s="467"/>
      <c r="AW5" s="904" t="s">
        <v>62</v>
      </c>
      <c r="AX5" s="464"/>
      <c r="AY5" s="464"/>
      <c r="AZ5" s="985" t="s">
        <v>261</v>
      </c>
      <c r="BA5" s="468"/>
      <c r="BB5" s="469"/>
      <c r="BC5" s="899" t="s">
        <v>62</v>
      </c>
      <c r="BD5" s="981">
        <v>2</v>
      </c>
      <c r="BE5" s="982">
        <f>INDEX(Cups,BD5)</f>
        <v>0.125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5</v>
      </c>
      <c r="B7" s="496" t="str">
        <f>INDEX(meals,A7)</f>
        <v>Walking Taco</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0</v>
      </c>
      <c r="J7" s="284">
        <f>IF(B7=0,"",FLOOR(VLOOKUP(A7,'All Meals'!$A$12:$V$61,7),0.25))</f>
        <v>0</v>
      </c>
      <c r="K7" s="115">
        <f>IF(B7=0,"",VLOOKUP(A7,'All Meals'!$A$12:$V$61,10))</f>
        <v>0.5</v>
      </c>
      <c r="L7" s="116" t="str">
        <f>IF(B7=0,"",IF(K7="","No",IF(K7&gt;=0.5,"Yes","No")))</f>
        <v>Yes</v>
      </c>
      <c r="M7" s="391">
        <f>IF(B7=0,"",VLOOKUP(A7,'All Meals'!$A$12:$V$61,13))</f>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301</v>
      </c>
      <c r="AC7" s="897"/>
      <c r="AD7" s="897"/>
      <c r="AE7" s="910"/>
      <c r="AF7" s="905">
        <v>1</v>
      </c>
      <c r="AG7" s="907">
        <f>INDEX(Cups,AF7)</f>
        <v>0</v>
      </c>
      <c r="AH7" s="929" t="s">
        <v>302</v>
      </c>
      <c r="AI7" s="931"/>
      <c r="AJ7" s="931"/>
      <c r="AK7" s="929"/>
      <c r="AL7" s="905">
        <v>2</v>
      </c>
      <c r="AM7" s="907">
        <f>INDEX(Cups,AL7)</f>
        <v>0.125</v>
      </c>
      <c r="AN7" s="908" t="s">
        <v>303</v>
      </c>
      <c r="AO7" s="997"/>
      <c r="AP7" s="997"/>
      <c r="AQ7" s="908"/>
      <c r="AR7" s="905">
        <v>5</v>
      </c>
      <c r="AS7" s="907">
        <f>INDEX(Cups,AR7)</f>
        <v>0.5</v>
      </c>
      <c r="AT7" s="993" t="s">
        <v>304</v>
      </c>
      <c r="AU7" s="983"/>
      <c r="AV7" s="983"/>
      <c r="AW7" s="983"/>
      <c r="AX7" s="905">
        <v>1</v>
      </c>
      <c r="AY7" s="907">
        <f>INDEX(Cups,AX7)</f>
        <v>0</v>
      </c>
      <c r="AZ7" s="995" t="s">
        <v>305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t="str">
        <f>IF(SUM(AO10:AO19)&gt;10,"If crediting as a vegetable do not also credit as a meat/meat alternate","")</f>
        <v>If crediting as a vegetable do not also credit as a meat/meat alternate</v>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12</v>
      </c>
      <c r="AJ10" s="100" t="str">
        <f aca="true" t="shared" si="8" ref="AJ10:AJ19">INDEX(RED,AI10)</f>
        <v>Tomatoes</v>
      </c>
      <c r="AK10" s="100"/>
      <c r="AL10" s="320">
        <v>2</v>
      </c>
      <c r="AM10" s="320">
        <f aca="true" t="shared" si="9" ref="AM10:AM19">IF(AJ10=0,"",INDEX(Cups,AL10))</f>
        <v>0.125</v>
      </c>
      <c r="AN10" s="245"/>
      <c r="AO10" s="245">
        <v>8</v>
      </c>
      <c r="AP10" s="245" t="str">
        <f aca="true" t="shared" si="10" ref="AP10:AP19">INDEX(BEANS,AO10)</f>
        <v>Refried beans</v>
      </c>
      <c r="AQ10" s="245"/>
      <c r="AR10" s="320">
        <v>5</v>
      </c>
      <c r="AS10" s="320">
        <f aca="true" t="shared" si="11" ref="AS10:AS19">IF(AP10=0,"",INDEX(Cups,AR10))</f>
        <v>0.5</v>
      </c>
      <c r="AT10" s="246"/>
      <c r="AU10" s="246">
        <v>1</v>
      </c>
      <c r="AV10" s="246">
        <f aca="true" t="shared" si="12" ref="AV10:AV19">INDEX(STARCHY,AU10)</f>
        <v>0</v>
      </c>
      <c r="AW10" s="246"/>
      <c r="AX10" s="320">
        <v>1</v>
      </c>
      <c r="AY10" s="320">
        <f>IF(AV10=0,"",INDEX(Cups,AX10))</f>
      </c>
      <c r="AZ10" s="247"/>
      <c r="BA10" s="247">
        <v>19</v>
      </c>
      <c r="BB10" s="248" t="str">
        <f aca="true" t="shared" si="13" ref="BB10:BB19">INDEX(OTHER,BA10)</f>
        <v>Lettuce, iceberg</v>
      </c>
      <c r="BC10" s="249"/>
      <c r="BD10" s="85">
        <v>2</v>
      </c>
      <c r="BE10" s="85">
        <f aca="true" t="shared" si="14" ref="BE10:BE19">IF(BB10=0,"",INDEX(Cups,BD10))</f>
        <v>0.125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Y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745</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746</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535</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36</v>
      </c>
      <c r="D3" s="852"/>
      <c r="E3" s="852"/>
      <c r="F3" s="852"/>
      <c r="G3" s="852"/>
      <c r="H3" s="852"/>
      <c r="I3" s="852"/>
      <c r="J3" s="852"/>
      <c r="K3" s="852"/>
      <c r="L3" s="852"/>
      <c r="M3" s="852"/>
      <c r="N3" s="852"/>
      <c r="O3" s="852"/>
      <c r="P3" s="852"/>
      <c r="Q3" s="852"/>
      <c r="R3" s="852"/>
      <c r="S3" s="852"/>
      <c r="T3" s="852"/>
      <c r="U3" s="852"/>
      <c r="V3" s="852"/>
      <c r="W3" s="852"/>
      <c r="X3" s="852"/>
      <c r="Y3" s="852"/>
      <c r="Z3" s="853"/>
      <c r="AB3" s="884" t="s">
        <v>504</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437</v>
      </c>
      <c r="T4" s="882"/>
      <c r="U4" s="882"/>
      <c r="V4" s="882"/>
      <c r="W4" s="882"/>
      <c r="X4" s="882"/>
      <c r="Y4" s="882"/>
      <c r="Z4" s="883"/>
      <c r="AB4" s="886" t="s">
        <v>747</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262</v>
      </c>
      <c r="AC5" s="463"/>
      <c r="AD5" s="463"/>
      <c r="AE5" s="894" t="s">
        <v>62</v>
      </c>
      <c r="AF5" s="464"/>
      <c r="AG5" s="464"/>
      <c r="AH5" s="875" t="s">
        <v>263</v>
      </c>
      <c r="AI5" s="465"/>
      <c r="AJ5" s="465"/>
      <c r="AK5" s="875" t="s">
        <v>62</v>
      </c>
      <c r="AL5" s="464"/>
      <c r="AM5" s="464"/>
      <c r="AN5" s="876" t="s">
        <v>264</v>
      </c>
      <c r="AO5" s="466"/>
      <c r="AP5" s="466"/>
      <c r="AQ5" s="876" t="s">
        <v>62</v>
      </c>
      <c r="AR5" s="464"/>
      <c r="AS5" s="464"/>
      <c r="AT5" s="904" t="s">
        <v>265</v>
      </c>
      <c r="AU5" s="467"/>
      <c r="AV5" s="467"/>
      <c r="AW5" s="904" t="s">
        <v>62</v>
      </c>
      <c r="AX5" s="464"/>
      <c r="AY5" s="464"/>
      <c r="AZ5" s="985" t="s">
        <v>266</v>
      </c>
      <c r="BA5" s="468"/>
      <c r="BB5" s="469"/>
      <c r="BC5" s="899" t="s">
        <v>62</v>
      </c>
      <c r="BD5" s="981">
        <v>1</v>
      </c>
      <c r="BE5" s="982">
        <f>INDEX(Cups,BD5)</f>
        <v>0</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6</v>
      </c>
      <c r="B7" s="496" t="str">
        <f>INDEX(meals,A7)</f>
        <v>Mac &amp; Cheese</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0</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296</v>
      </c>
      <c r="AC7" s="897"/>
      <c r="AD7" s="897"/>
      <c r="AE7" s="910"/>
      <c r="AF7" s="905">
        <v>5</v>
      </c>
      <c r="AG7" s="907">
        <f>INDEX(Cups,AF7)</f>
        <v>0.5</v>
      </c>
      <c r="AH7" s="929" t="s">
        <v>297</v>
      </c>
      <c r="AI7" s="931"/>
      <c r="AJ7" s="931"/>
      <c r="AK7" s="929"/>
      <c r="AL7" s="905">
        <v>5</v>
      </c>
      <c r="AM7" s="907">
        <f>INDEX(Cups,AL7)</f>
        <v>0.5</v>
      </c>
      <c r="AN7" s="908" t="s">
        <v>298</v>
      </c>
      <c r="AO7" s="997"/>
      <c r="AP7" s="997"/>
      <c r="AQ7" s="908"/>
      <c r="AR7" s="905">
        <v>1</v>
      </c>
      <c r="AS7" s="907">
        <f>INDEX(Cups,AR7)</f>
        <v>0</v>
      </c>
      <c r="AT7" s="993" t="s">
        <v>299</v>
      </c>
      <c r="AU7" s="983"/>
      <c r="AV7" s="983"/>
      <c r="AW7" s="983"/>
      <c r="AX7" s="905">
        <v>1</v>
      </c>
      <c r="AY7" s="907">
        <f>INDEX(Cups,AX7)</f>
        <v>0</v>
      </c>
      <c r="AZ7" s="995" t="s">
        <v>300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5</v>
      </c>
      <c r="AD10" s="244" t="str">
        <f aca="true" t="shared" si="6" ref="AD10:AD19">INDEX(GREEN,AC10)</f>
        <v>Broccoli</v>
      </c>
      <c r="AE10" s="244"/>
      <c r="AF10" s="320">
        <v>5</v>
      </c>
      <c r="AG10" s="320">
        <f aca="true" t="shared" si="7" ref="AG10:AG19">IF(AD10=0,"",INDEX(Cups,AF10))</f>
        <v>0.5</v>
      </c>
      <c r="AH10" s="100"/>
      <c r="AI10" s="100">
        <v>8</v>
      </c>
      <c r="AJ10" s="100" t="str">
        <f aca="true" t="shared" si="8" ref="AJ10:AJ19">INDEX(RED,AI10)</f>
        <v>Sweet potatoes</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70" zoomScaleNormal="70" zoomScalePageLayoutView="0" workbookViewId="0" topLeftCell="A1">
      <selection activeCell="H28" sqref="H28"/>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17" t="s">
        <v>717</v>
      </c>
      <c r="B1" s="1018"/>
      <c r="C1" s="1018"/>
      <c r="D1" s="1018"/>
      <c r="E1" s="1018"/>
      <c r="F1" s="1018"/>
      <c r="G1" s="1018"/>
      <c r="H1" s="1018"/>
      <c r="I1" s="1019"/>
    </row>
    <row r="2" spans="1:17" ht="44.25" customHeight="1" thickBot="1">
      <c r="A2" s="1020"/>
      <c r="B2" s="1021"/>
      <c r="C2" s="1021"/>
      <c r="D2" s="1021"/>
      <c r="E2" s="1021"/>
      <c r="F2" s="1021"/>
      <c r="G2" s="1021"/>
      <c r="H2" s="1021"/>
      <c r="I2" s="1022"/>
      <c r="M2" s="323"/>
      <c r="N2" s="1023" t="s">
        <v>318</v>
      </c>
      <c r="O2" s="1024"/>
      <c r="P2" s="1024"/>
      <c r="Q2" s="1025"/>
    </row>
    <row r="3" ht="15.75" thickBot="1"/>
    <row r="4" spans="1:21" ht="52.5" customHeight="1" thickBot="1">
      <c r="A4" s="276" t="s">
        <v>167</v>
      </c>
      <c r="B4" s="285" t="s">
        <v>16</v>
      </c>
      <c r="C4" s="489" t="s">
        <v>33</v>
      </c>
      <c r="D4" s="488" t="s">
        <v>34</v>
      </c>
      <c r="E4" s="488" t="s">
        <v>35</v>
      </c>
      <c r="F4" s="488" t="s">
        <v>36</v>
      </c>
      <c r="G4" s="286" t="s">
        <v>38</v>
      </c>
      <c r="H4" s="282" t="s">
        <v>44</v>
      </c>
      <c r="I4" s="283" t="s">
        <v>37</v>
      </c>
      <c r="L4" s="1041" t="s">
        <v>101</v>
      </c>
      <c r="M4" s="1042"/>
      <c r="N4" s="1040" t="s">
        <v>97</v>
      </c>
      <c r="O4" s="1040"/>
      <c r="P4" s="1040" t="s">
        <v>98</v>
      </c>
      <c r="Q4" s="1040"/>
      <c r="R4" s="1009" t="s">
        <v>99</v>
      </c>
      <c r="S4" s="1010"/>
      <c r="T4" s="1007" t="s">
        <v>100</v>
      </c>
      <c r="U4" s="1008"/>
    </row>
    <row r="5" spans="1:21" ht="30" customHeight="1" thickBot="1">
      <c r="A5" s="287" t="s">
        <v>45</v>
      </c>
      <c r="B5" s="288">
        <f>MIN(Monday!K7:K26)</f>
        <v>0.5</v>
      </c>
      <c r="C5" s="288">
        <f>MIN(Tuesday!K7:K26)</f>
        <v>0.5</v>
      </c>
      <c r="D5" s="288">
        <f>MIN(Wednesday!K7:K26)</f>
        <v>0.5</v>
      </c>
      <c r="E5" s="288">
        <f>MIN(Thursday!K7:K26)</f>
        <v>0.5</v>
      </c>
      <c r="F5" s="288">
        <f>MIN(Friday!K7:K26)</f>
        <v>0.5</v>
      </c>
      <c r="G5" s="354">
        <f>SUM(B5:F5)</f>
        <v>2.5</v>
      </c>
      <c r="H5" s="118">
        <v>2.5</v>
      </c>
      <c r="I5" s="119" t="str">
        <f>IF(G5&gt;=H5,"Yes","No")</f>
        <v>Yes</v>
      </c>
      <c r="L5" s="1043"/>
      <c r="M5" s="1044"/>
      <c r="N5" s="1027">
        <f>S6</f>
        <v>2.5</v>
      </c>
      <c r="O5" s="1027"/>
      <c r="P5" s="1027">
        <f>S7</f>
        <v>0.5</v>
      </c>
      <c r="Q5" s="1027"/>
      <c r="R5" s="1016">
        <f>IF(ISERROR(P5/N5),0,P5/N5)</f>
        <v>0.2</v>
      </c>
      <c r="S5" s="1016"/>
      <c r="T5" s="1011" t="str">
        <f>IF(R5&lt;=0.5,"Yes","No")</f>
        <v>Yes</v>
      </c>
      <c r="U5" s="1012"/>
    </row>
    <row r="6" spans="1:21" ht="30" customHeight="1" hidden="1">
      <c r="A6" s="342"/>
      <c r="B6" s="343"/>
      <c r="C6" s="343"/>
      <c r="D6" s="343"/>
      <c r="E6" s="343"/>
      <c r="F6" s="343"/>
      <c r="G6" s="344"/>
      <c r="H6" s="345"/>
      <c r="I6" s="345"/>
      <c r="L6" s="346"/>
      <c r="M6" s="346" t="s">
        <v>1</v>
      </c>
      <c r="N6" s="136">
        <f>MAX(Monday!K7:K26)</f>
        <v>0.5</v>
      </c>
      <c r="O6" s="136">
        <f>MAX(Tuesday!K7:K26)</f>
        <v>0.5</v>
      </c>
      <c r="P6" s="136">
        <f>MAX(Wednesday!K7:K26)</f>
        <v>0.5</v>
      </c>
      <c r="Q6" s="136">
        <f>MAX(Thursday!K7:K26)</f>
        <v>0.5</v>
      </c>
      <c r="R6" s="136">
        <f>MAX(Friday!K7:K26)</f>
        <v>0.5</v>
      </c>
      <c r="S6" s="365">
        <f>SUM(N6:R6)</f>
        <v>2.5</v>
      </c>
      <c r="T6" s="345"/>
      <c r="U6" s="345"/>
    </row>
    <row r="7" spans="1:21" ht="30" customHeight="1" hidden="1">
      <c r="A7" s="342"/>
      <c r="B7" s="343"/>
      <c r="C7" s="343"/>
      <c r="D7" s="343"/>
      <c r="E7" s="343"/>
      <c r="F7" s="343"/>
      <c r="G7" s="344"/>
      <c r="H7" s="345"/>
      <c r="I7" s="345"/>
      <c r="L7" s="346"/>
      <c r="M7" s="346" t="s">
        <v>323</v>
      </c>
      <c r="N7" s="141">
        <f>MAX(Monday!M7:M26)</f>
        <v>0</v>
      </c>
      <c r="O7" s="141">
        <f>MAX(Tuesday!M7:M26)</f>
        <v>0.5</v>
      </c>
      <c r="P7" s="141">
        <f>MAX(Wednesday!M7:M26)</f>
        <v>0</v>
      </c>
      <c r="Q7" s="141">
        <f>MAX(Thursday!M7:M26)</f>
        <v>0</v>
      </c>
      <c r="R7" s="141">
        <f>MAX(Friday!M7:M26)</f>
        <v>0</v>
      </c>
      <c r="S7" s="366">
        <f>SUM(N7:R7)</f>
        <v>0.5</v>
      </c>
      <c r="T7" s="345"/>
      <c r="U7" s="345"/>
    </row>
    <row r="8" spans="1:9" s="124" customFormat="1" ht="22.5" customHeight="1" thickBot="1">
      <c r="A8" s="121"/>
      <c r="B8" s="122"/>
      <c r="C8" s="122"/>
      <c r="D8" s="122"/>
      <c r="E8" s="122"/>
      <c r="F8" s="122"/>
      <c r="G8" s="122"/>
      <c r="H8" s="123"/>
      <c r="I8" s="123"/>
    </row>
    <row r="9" spans="2:22" ht="65.25" customHeight="1" thickBot="1">
      <c r="B9" s="125" t="s">
        <v>16</v>
      </c>
      <c r="C9" s="490" t="s">
        <v>33</v>
      </c>
      <c r="D9" s="490" t="s">
        <v>34</v>
      </c>
      <c r="E9" s="490" t="s">
        <v>35</v>
      </c>
      <c r="F9" s="490" t="s">
        <v>36</v>
      </c>
      <c r="G9" s="126" t="s">
        <v>38</v>
      </c>
      <c r="H9" s="127" t="s">
        <v>44</v>
      </c>
      <c r="I9" s="128" t="s">
        <v>37</v>
      </c>
      <c r="L9" s="1028" t="s">
        <v>781</v>
      </c>
      <c r="M9" s="1029"/>
      <c r="N9" s="1013" t="s">
        <v>536</v>
      </c>
      <c r="O9" s="1013"/>
      <c r="P9" s="1013" t="s">
        <v>537</v>
      </c>
      <c r="Q9" s="1013"/>
      <c r="R9" s="1014" t="s">
        <v>538</v>
      </c>
      <c r="S9" s="1015"/>
      <c r="T9" s="1007" t="s">
        <v>100</v>
      </c>
      <c r="U9" s="1008"/>
      <c r="V9" s="124"/>
    </row>
    <row r="10" spans="1:22" ht="30.75" customHeight="1" thickBot="1">
      <c r="A10" s="129" t="s">
        <v>39</v>
      </c>
      <c r="B10" s="130">
        <f>MIN(Monday!N7:N26)</f>
        <v>0.75</v>
      </c>
      <c r="C10" s="130">
        <f>MIN(Tuesday!N7:N26)</f>
        <v>0.75</v>
      </c>
      <c r="D10" s="130">
        <f>MIN(Wednesday!N7:N26)</f>
        <v>1</v>
      </c>
      <c r="E10" s="130">
        <f>MIN(Thursday!N7:N26)</f>
        <v>0.75</v>
      </c>
      <c r="F10" s="130">
        <f>MIN(Friday!N7:N26)</f>
        <v>1</v>
      </c>
      <c r="G10" s="131">
        <f aca="true" t="shared" si="0" ref="G10:G17">SUM(B10:F10)</f>
        <v>4.25</v>
      </c>
      <c r="H10" s="641">
        <v>3.75</v>
      </c>
      <c r="I10" s="133" t="str">
        <f aca="true" t="shared" si="1" ref="I10:I17">IF(G10&gt;=H10,"Yes","No")</f>
        <v>Yes</v>
      </c>
      <c r="L10" s="1030"/>
      <c r="M10" s="1031"/>
      <c r="N10" s="1027">
        <f>S11</f>
        <v>4.25</v>
      </c>
      <c r="O10" s="1027"/>
      <c r="P10" s="1027">
        <f>S12</f>
        <v>0</v>
      </c>
      <c r="Q10" s="1027"/>
      <c r="R10" s="1016">
        <f>IF(ISERROR(P10/N10),0,P10/N10)</f>
        <v>0</v>
      </c>
      <c r="S10" s="1016"/>
      <c r="T10" s="1011" t="str">
        <f>IF(R10&lt;=0.5,"Yes","No")</f>
        <v>Yes</v>
      </c>
      <c r="U10" s="1012"/>
      <c r="V10" s="124"/>
    </row>
    <row r="11" spans="1:22" ht="30.75" customHeight="1" hidden="1">
      <c r="A11" s="473"/>
      <c r="B11" s="474"/>
      <c r="C11" s="474"/>
      <c r="D11" s="474"/>
      <c r="E11" s="474"/>
      <c r="F11" s="474"/>
      <c r="G11" s="475"/>
      <c r="H11" s="476"/>
      <c r="I11" s="477"/>
      <c r="L11" s="346"/>
      <c r="M11" s="346"/>
      <c r="N11" s="136">
        <f>MAX(Monday!N7:N26)</f>
        <v>0.75</v>
      </c>
      <c r="O11" s="136">
        <f>MAX(Tuesday!N7:N26)</f>
        <v>0.75</v>
      </c>
      <c r="P11" s="136">
        <f>MAX(Wednesday!N7:N26)</f>
        <v>1</v>
      </c>
      <c r="Q11" s="136">
        <f>MAX(Thursday!N7:N26)</f>
        <v>0.75</v>
      </c>
      <c r="R11" s="136">
        <f>MAX(Friday!N7:N26)</f>
        <v>1</v>
      </c>
      <c r="S11" s="365">
        <f>SUM(N11:R11)</f>
        <v>4.25</v>
      </c>
      <c r="T11" s="345"/>
      <c r="U11" s="345"/>
      <c r="V11" s="124"/>
    </row>
    <row r="12" spans="1:22" ht="30.75" customHeight="1" hidden="1" thickBot="1">
      <c r="A12" s="473"/>
      <c r="B12" s="474"/>
      <c r="C12" s="474"/>
      <c r="D12" s="474"/>
      <c r="E12" s="474"/>
      <c r="F12" s="474"/>
      <c r="G12" s="475"/>
      <c r="H12" s="476"/>
      <c r="I12" s="477"/>
      <c r="L12" s="346"/>
      <c r="M12" s="346"/>
      <c r="N12" s="141">
        <f>MAX(Monday!P7:P26)</f>
        <v>0</v>
      </c>
      <c r="O12" s="141">
        <f>MAX(Tuesday!P7:P26)</f>
        <v>0</v>
      </c>
      <c r="P12" s="141">
        <f>MAX(Wednesday!P7:P26)</f>
        <v>0</v>
      </c>
      <c r="Q12" s="141">
        <f>MAX(Thursday!P7:P26)</f>
        <v>0</v>
      </c>
      <c r="R12" s="141">
        <f>MAX(Friday!P7:P26)</f>
        <v>0</v>
      </c>
      <c r="S12" s="365">
        <f>SUM(N12:R12)</f>
        <v>0</v>
      </c>
      <c r="T12" s="345"/>
      <c r="U12" s="345"/>
      <c r="V12" s="124"/>
    </row>
    <row r="13" spans="1:22" ht="36.75" customHeight="1" thickBot="1">
      <c r="A13" s="134" t="s">
        <v>453</v>
      </c>
      <c r="B13" s="135">
        <f>IF(Monday!AR3=TRUE,SUM('Optional VegBar'!G16,Monday!AG7),Monday!AG7)</f>
        <v>0</v>
      </c>
      <c r="C13" s="135">
        <f>IF(Tuesday!AR3=TRUE,SUM('Optional VegBar'!G16,Tuesday!AG7),Tuesday!AG7)</f>
        <v>0.125</v>
      </c>
      <c r="D13" s="135">
        <f>IF(Wednesday!AR3=TRUE,SUM('Optional VegBar'!G16,Wednesday!AG7),Wednesday!AG7)</f>
        <v>0</v>
      </c>
      <c r="E13" s="135">
        <f>IF(Thursday!AR3=TRUE,SUM('Optional VegBar'!G16,Thursday!AG7),Thursday!AG7)</f>
        <v>0</v>
      </c>
      <c r="F13" s="135">
        <f>IF(Friday!AR3=TRUE,SUM('Optional VegBar'!G16,Friday!AG7),Friday!AG7)</f>
        <v>0.5</v>
      </c>
      <c r="G13" s="136">
        <f t="shared" si="0"/>
        <v>0.625</v>
      </c>
      <c r="H13" s="137">
        <v>0.5</v>
      </c>
      <c r="I13" s="138" t="str">
        <f t="shared" si="1"/>
        <v>Yes</v>
      </c>
      <c r="L13" s="1026" t="s">
        <v>587</v>
      </c>
      <c r="M13" s="1026"/>
      <c r="N13" s="1026"/>
      <c r="O13" s="1026"/>
      <c r="P13" s="1026"/>
      <c r="Q13" s="1026"/>
      <c r="R13" s="1026"/>
      <c r="S13" s="1026"/>
      <c r="T13" s="1026"/>
      <c r="U13" s="1026"/>
      <c r="V13" s="472"/>
    </row>
    <row r="14" spans="1:22" ht="33" customHeight="1" thickTop="1">
      <c r="A14" s="139" t="s">
        <v>454</v>
      </c>
      <c r="B14" s="140">
        <f>IF(Monday!AR3=TRUE,SUM('Optional VegBar'!M16,Monday!AM7),Monday!AM7)</f>
        <v>0</v>
      </c>
      <c r="C14" s="140">
        <f>IF(Tuesday!AR3=TRUE,SUM('Optional VegBar'!M16,Tuesday!AM7),Tuesday!AM7)</f>
        <v>0.5</v>
      </c>
      <c r="D14" s="140">
        <f>IF(Wednesday!AR3=TRUE,SUM('Optional VegBar'!M16,Wednesday!AM7),Wednesday!AM7)</f>
        <v>0</v>
      </c>
      <c r="E14" s="140">
        <f>IF(Thursday!AR3=TRUE,SUM('Optional VegBar'!M16,Thursday!AM7),Thursday!AM7)</f>
        <v>0.125</v>
      </c>
      <c r="F14" s="140">
        <f>IF(Friday!AR3=TRUE,SUM('Optional VegBar'!M16,Friday!AM7),Friday!AM7)</f>
        <v>0.5</v>
      </c>
      <c r="G14" s="141">
        <f t="shared" si="0"/>
        <v>1.125</v>
      </c>
      <c r="H14" s="116">
        <v>0.75</v>
      </c>
      <c r="I14" s="117" t="str">
        <f t="shared" si="1"/>
        <v>Yes</v>
      </c>
      <c r="L14" s="1032"/>
      <c r="M14" s="1033"/>
      <c r="N14" s="1033"/>
      <c r="O14" s="1033"/>
      <c r="P14" s="1033"/>
      <c r="Q14" s="1033"/>
      <c r="R14" s="1033"/>
      <c r="S14" s="1033"/>
      <c r="T14" s="1033"/>
      <c r="U14" s="1034"/>
      <c r="V14" s="324"/>
    </row>
    <row r="15" spans="1:22" ht="38.25" customHeight="1">
      <c r="A15" s="139" t="s">
        <v>455</v>
      </c>
      <c r="B15" s="140">
        <f>IF(Monday!AR3=TRUE,SUM('Optional VegBar'!S16,Monday!AS7),Monday!AS7)</f>
        <v>0</v>
      </c>
      <c r="C15" s="140">
        <f>IF(Tuesday!AR3=TRUE,SUM('Optional VegBar'!S16,Tuesday!AS7),Tuesday!AS7)</f>
        <v>0</v>
      </c>
      <c r="D15" s="140">
        <f>IF(Wednesday!AR3=TRUE,SUM('Optional VegBar'!S16,Wednesday!AS7),Wednesday!AS7)</f>
        <v>0</v>
      </c>
      <c r="E15" s="140">
        <f>IF(Thursday!AR3=TRUE,SUM('Optional VegBar'!S16,Thursday!AS7),Thursday!AS7)</f>
        <v>0.5</v>
      </c>
      <c r="F15" s="140">
        <f>IF(Friday!AR3=TRUE,SUM('Optional VegBar'!S16,Friday!AS7),Friday!AS7)</f>
        <v>0</v>
      </c>
      <c r="G15" s="141">
        <f t="shared" si="0"/>
        <v>0.5</v>
      </c>
      <c r="H15" s="116">
        <v>0.5</v>
      </c>
      <c r="I15" s="117" t="str">
        <f t="shared" si="1"/>
        <v>Yes</v>
      </c>
      <c r="L15" s="1035"/>
      <c r="M15" s="981"/>
      <c r="N15" s="981"/>
      <c r="O15" s="981"/>
      <c r="P15" s="981"/>
      <c r="Q15" s="981"/>
      <c r="R15" s="981"/>
      <c r="S15" s="981"/>
      <c r="T15" s="981"/>
      <c r="U15" s="1036"/>
      <c r="V15" s="324"/>
    </row>
    <row r="16" spans="1:22" ht="35.25" customHeight="1">
      <c r="A16" s="139" t="s">
        <v>456</v>
      </c>
      <c r="B16" s="140">
        <f>IF(Monday!AR3=TRUE,SUM('Optional VegBar'!Y16,Monday!AY7),Monday!AY7)</f>
        <v>0</v>
      </c>
      <c r="C16" s="140">
        <f>IF(Tuesday!AR3=TRUE,SUM('Optional VegBar'!Y16,Tuesday!AY7),Tuesday!AY7)</f>
        <v>0</v>
      </c>
      <c r="D16" s="140">
        <f>IF(Wednesday!AR3=TRUE,SUM('Optional VegBar'!Y16,Wednesday!AY7),Wednesday!AY7)</f>
        <v>0.5</v>
      </c>
      <c r="E16" s="140">
        <f>IF(Thursday!AR3=TRUE,SUM('Optional VegBar'!Y16,Thursday!AY7),Thursday!AY7)</f>
        <v>0</v>
      </c>
      <c r="F16" s="140">
        <f>IF(Friday!AR3=TRUE,SUM('Optional VegBar'!Y16,Friday!AY7),Friday!AY7)</f>
        <v>0</v>
      </c>
      <c r="G16" s="141">
        <f t="shared" si="0"/>
        <v>0.5</v>
      </c>
      <c r="H16" s="116">
        <v>0.5</v>
      </c>
      <c r="I16" s="117" t="str">
        <f t="shared" si="1"/>
        <v>Yes</v>
      </c>
      <c r="L16" s="1035"/>
      <c r="M16" s="981"/>
      <c r="N16" s="981"/>
      <c r="O16" s="981"/>
      <c r="P16" s="981"/>
      <c r="Q16" s="981"/>
      <c r="R16" s="981"/>
      <c r="S16" s="981"/>
      <c r="T16" s="981"/>
      <c r="U16" s="1036"/>
      <c r="V16" s="324"/>
    </row>
    <row r="17" spans="1:22" ht="48.75" customHeight="1" thickBot="1">
      <c r="A17" s="142" t="s">
        <v>457</v>
      </c>
      <c r="B17" s="143">
        <f>IF(Monday!AR3=TRUE,SUM('Optional VegBar'!AE16,Monday!BE5),Monday!BE5)</f>
        <v>0.5</v>
      </c>
      <c r="C17" s="143">
        <f>IF(Tuesday!AR3=TRUE,SUM('Optional VegBar'!AE16,Tuesday!BE5),Tuesday!BE5)</f>
        <v>0.125</v>
      </c>
      <c r="D17" s="143">
        <f>IF(Wednesday!AR3=TRUE,SUM('Optional VegBar'!AE16,Wednesday!BE5),Wednesday!BE5)</f>
        <v>0.5</v>
      </c>
      <c r="E17" s="143">
        <f>IF(Thursday!AR3=TRUE,SUM('Optional VegBar'!AE16,Thursday!BE5),Thursday!BE5)</f>
        <v>0.125</v>
      </c>
      <c r="F17" s="143">
        <f>IF(Friday!AR3=TRUE,SUM('Optional VegBar'!AE16,Friday!BE5),Friday!BE5)</f>
        <v>0</v>
      </c>
      <c r="G17" s="368">
        <f t="shared" si="0"/>
        <v>1.25</v>
      </c>
      <c r="H17" s="118">
        <v>0.5</v>
      </c>
      <c r="I17" s="119" t="str">
        <f t="shared" si="1"/>
        <v>Yes</v>
      </c>
      <c r="L17" s="1035"/>
      <c r="M17" s="981"/>
      <c r="N17" s="981"/>
      <c r="O17" s="981"/>
      <c r="P17" s="981"/>
      <c r="Q17" s="981"/>
      <c r="R17" s="981"/>
      <c r="S17" s="981"/>
      <c r="T17" s="981"/>
      <c r="U17" s="1036"/>
      <c r="V17" s="324"/>
    </row>
    <row r="18" spans="1:22" s="145" customFormat="1" ht="7.5" customHeight="1" thickBot="1">
      <c r="A18" s="144"/>
      <c r="B18" s="122"/>
      <c r="C18" s="122"/>
      <c r="D18" s="122"/>
      <c r="E18" s="122"/>
      <c r="F18" s="122"/>
      <c r="G18" s="122"/>
      <c r="H18" s="122"/>
      <c r="I18" s="123"/>
      <c r="L18" s="1035"/>
      <c r="M18" s="981"/>
      <c r="N18" s="981"/>
      <c r="O18" s="981"/>
      <c r="P18" s="981"/>
      <c r="Q18" s="981"/>
      <c r="R18" s="981"/>
      <c r="S18" s="981"/>
      <c r="T18" s="981"/>
      <c r="U18" s="1036"/>
      <c r="V18" s="324"/>
    </row>
    <row r="19" spans="2:22" ht="48" thickBot="1">
      <c r="B19" s="125" t="s">
        <v>16</v>
      </c>
      <c r="C19" s="490" t="s">
        <v>33</v>
      </c>
      <c r="D19" s="490" t="s">
        <v>34</v>
      </c>
      <c r="E19" s="490" t="s">
        <v>35</v>
      </c>
      <c r="F19" s="490" t="s">
        <v>36</v>
      </c>
      <c r="G19" s="126" t="s">
        <v>38</v>
      </c>
      <c r="H19" s="127" t="s">
        <v>94</v>
      </c>
      <c r="I19" s="128" t="s">
        <v>37</v>
      </c>
      <c r="L19" s="1035"/>
      <c r="M19" s="981"/>
      <c r="N19" s="981"/>
      <c r="O19" s="981"/>
      <c r="P19" s="981"/>
      <c r="Q19" s="981"/>
      <c r="R19" s="981"/>
      <c r="S19" s="981"/>
      <c r="T19" s="981"/>
      <c r="U19" s="1036"/>
      <c r="V19" s="324"/>
    </row>
    <row r="20" spans="1:22" ht="36" customHeight="1">
      <c r="A20" s="162" t="s">
        <v>42</v>
      </c>
      <c r="B20" s="280">
        <f>MIN(Monday!E7:E26)</f>
        <v>2</v>
      </c>
      <c r="C20" s="280">
        <f>MIN(Tuesday!E7:E26)</f>
        <v>2</v>
      </c>
      <c r="D20" s="280">
        <f>MIN(Wednesday!E7:E26)</f>
        <v>2</v>
      </c>
      <c r="E20" s="280">
        <f>MIN(Thursday!E7:E26)</f>
        <v>2</v>
      </c>
      <c r="F20" s="280">
        <f>MIN(Friday!E7:E26)</f>
        <v>2</v>
      </c>
      <c r="G20" s="278">
        <f>SUM(B20:F20)</f>
        <v>10</v>
      </c>
      <c r="H20" s="147">
        <v>9</v>
      </c>
      <c r="I20" s="138" t="str">
        <f>IF(G20&gt;=H20,"Yes","No")</f>
        <v>Yes</v>
      </c>
      <c r="L20" s="1035"/>
      <c r="M20" s="981"/>
      <c r="N20" s="981"/>
      <c r="O20" s="981"/>
      <c r="P20" s="981"/>
      <c r="Q20" s="981"/>
      <c r="R20" s="981"/>
      <c r="S20" s="981"/>
      <c r="T20" s="981"/>
      <c r="U20" s="1036"/>
      <c r="V20" s="324"/>
    </row>
    <row r="21" spans="1:22" ht="36" customHeight="1" thickBot="1">
      <c r="A21" s="163" t="s">
        <v>43</v>
      </c>
      <c r="B21" s="281">
        <f>MAX(Monday!E7:E26)</f>
        <v>2</v>
      </c>
      <c r="C21" s="281">
        <f>MAX(Tuesday!E7:E26)</f>
        <v>2</v>
      </c>
      <c r="D21" s="281">
        <f>MAX(Wednesday!E7:E26)</f>
        <v>2</v>
      </c>
      <c r="E21" s="281">
        <f>MAX(Thursday!E7:E26)</f>
        <v>2</v>
      </c>
      <c r="F21" s="281">
        <f>MAX(Friday!E7:E26)</f>
        <v>2</v>
      </c>
      <c r="G21" s="279">
        <f>SUM(B21:F21)</f>
        <v>10</v>
      </c>
      <c r="H21" s="149">
        <v>10</v>
      </c>
      <c r="I21" s="119" t="str">
        <f>IF(G21=0,"No",IF(AND(G21&lt;=H21,G21&gt;=H20),"Yes","No"))</f>
        <v>Yes</v>
      </c>
      <c r="L21" s="1037"/>
      <c r="M21" s="1038"/>
      <c r="N21" s="1038"/>
      <c r="O21" s="1038"/>
      <c r="P21" s="1038"/>
      <c r="Q21" s="1038"/>
      <c r="R21" s="1038"/>
      <c r="S21" s="1038"/>
      <c r="T21" s="1038"/>
      <c r="U21" s="1039"/>
      <c r="V21" s="324"/>
    </row>
    <row r="22" spans="1:22" s="145" customFormat="1" ht="15.75" customHeight="1" thickBot="1" thickTop="1">
      <c r="A22" s="392"/>
      <c r="B22" s="393"/>
      <c r="C22" s="393"/>
      <c r="D22" s="393"/>
      <c r="E22" s="393"/>
      <c r="F22" s="393"/>
      <c r="G22" s="393"/>
      <c r="H22" s="123"/>
      <c r="I22" s="123"/>
      <c r="L22" s="519"/>
      <c r="M22" s="519"/>
      <c r="N22" s="519"/>
      <c r="O22" s="519"/>
      <c r="P22" s="519"/>
      <c r="Q22" s="519"/>
      <c r="R22" s="519"/>
      <c r="S22" s="519"/>
      <c r="T22" s="519"/>
      <c r="U22" s="519"/>
      <c r="V22" s="324"/>
    </row>
    <row r="23" spans="2:22" ht="48" thickBot="1">
      <c r="B23" s="125" t="s">
        <v>16</v>
      </c>
      <c r="C23" s="490" t="s">
        <v>33</v>
      </c>
      <c r="D23" s="490" t="s">
        <v>34</v>
      </c>
      <c r="E23" s="490" t="s">
        <v>35</v>
      </c>
      <c r="F23" s="490" t="s">
        <v>36</v>
      </c>
      <c r="G23" s="126" t="s">
        <v>38</v>
      </c>
      <c r="H23" s="127" t="s">
        <v>94</v>
      </c>
      <c r="I23" s="128" t="s">
        <v>37</v>
      </c>
      <c r="L23" s="520"/>
      <c r="M23" s="520"/>
      <c r="N23" s="520"/>
      <c r="O23" s="520"/>
      <c r="P23" s="520"/>
      <c r="Q23" s="520"/>
      <c r="R23" s="520"/>
      <c r="S23" s="520"/>
      <c r="T23" s="520"/>
      <c r="U23" s="520"/>
      <c r="V23" s="324"/>
    </row>
    <row r="24" spans="1:22" ht="32.25" customHeight="1">
      <c r="A24" s="146" t="s">
        <v>40</v>
      </c>
      <c r="B24" s="277">
        <f>MIN(Monday!G7:G26)</f>
        <v>2</v>
      </c>
      <c r="C24" s="277">
        <f>MIN(Tuesday!G7:G26)</f>
        <v>2</v>
      </c>
      <c r="D24" s="277">
        <f>MIN(Wednesday!G7:G26)</f>
        <v>2.25</v>
      </c>
      <c r="E24" s="277">
        <f>MIN(Thursday!G7:G26)</f>
        <v>1</v>
      </c>
      <c r="F24" s="277">
        <f>MIN(Friday!G7:G26)</f>
        <v>1</v>
      </c>
      <c r="G24" s="278">
        <f>SUM(B24:F24)</f>
        <v>8.25</v>
      </c>
      <c r="H24" s="147">
        <v>8</v>
      </c>
      <c r="I24" s="138" t="str">
        <f>IF(G24&gt;=H24,"Yes","No")</f>
        <v>Yes</v>
      </c>
      <c r="M24" s="394"/>
      <c r="N24" s="394"/>
      <c r="O24" s="394"/>
      <c r="P24" s="394"/>
      <c r="Q24" s="394"/>
      <c r="R24" s="394"/>
      <c r="S24" s="394"/>
      <c r="T24" s="394"/>
      <c r="U24" s="394"/>
      <c r="V24" s="394"/>
    </row>
    <row r="25" spans="1:22" ht="33" customHeight="1" thickBot="1">
      <c r="A25" s="148" t="s">
        <v>41</v>
      </c>
      <c r="B25" s="277">
        <f>MAX(Monday!G7:G26)</f>
        <v>2</v>
      </c>
      <c r="C25" s="277">
        <f>MAX(Tuesday!G7:G26)</f>
        <v>2</v>
      </c>
      <c r="D25" s="277">
        <f>MAX(Wednesday!G7:G26)</f>
        <v>2.25</v>
      </c>
      <c r="E25" s="277">
        <f>MAX(Thursday!G7:G26)</f>
        <v>1</v>
      </c>
      <c r="F25" s="277">
        <f>MAX(Friday!G7:G26)</f>
        <v>1</v>
      </c>
      <c r="G25" s="279">
        <f>SUM(B25:F25)</f>
        <v>8.25</v>
      </c>
      <c r="H25" s="149">
        <v>9</v>
      </c>
      <c r="I25" s="119" t="str">
        <f>IF(G25=0,"No",IF(AND(G25&lt;=H25,G25&gt;=H24),"Yes","No"))</f>
        <v>Yes</v>
      </c>
      <c r="M25" s="367"/>
      <c r="N25" s="367"/>
      <c r="O25" s="367"/>
      <c r="P25" s="367"/>
      <c r="Q25" s="367"/>
      <c r="R25" s="367"/>
      <c r="S25" s="367"/>
      <c r="T25" s="367"/>
      <c r="U25" s="367"/>
      <c r="V25" s="367"/>
    </row>
    <row r="26" spans="1:22" ht="32.25" customHeight="1" thickBot="1">
      <c r="A26" s="1045" t="s">
        <v>46</v>
      </c>
      <c r="B26" s="1046"/>
      <c r="C26" s="1046"/>
      <c r="D26" s="1046"/>
      <c r="E26" s="1046"/>
      <c r="F26" s="1047"/>
      <c r="G26" s="185">
        <f>SUM(B27:F27)</f>
        <v>0</v>
      </c>
      <c r="H26" s="478" t="s">
        <v>801</v>
      </c>
      <c r="I26" s="151" t="str">
        <f>IF(G26&lt;=2,"Yes","No")</f>
        <v>Yes</v>
      </c>
      <c r="M26" s="367"/>
      <c r="N26" s="367"/>
      <c r="O26" s="367"/>
      <c r="P26" s="367"/>
      <c r="Q26" s="367"/>
      <c r="R26" s="367"/>
      <c r="S26" s="367"/>
      <c r="T26" s="367"/>
      <c r="U26" s="367"/>
      <c r="V26" s="367"/>
    </row>
    <row r="27" spans="1:22" ht="32.25" customHeight="1" hidden="1" thickBot="1">
      <c r="A27" s="369"/>
      <c r="B27" s="277">
        <f>MAX(Monday!J7:J26)</f>
        <v>0</v>
      </c>
      <c r="C27" s="277">
        <f>MAX(Tuesday!J7:J26)</f>
        <v>0</v>
      </c>
      <c r="D27" s="277">
        <f>MAX(Wednesday!J7:J26)</f>
        <v>0</v>
      </c>
      <c r="E27" s="277">
        <f>MAX(Thursday!J7:J26)</f>
        <v>0</v>
      </c>
      <c r="F27" s="277">
        <f>MAX(Friday!J7:J26)</f>
        <v>0</v>
      </c>
      <c r="G27" s="185"/>
      <c r="H27" s="150"/>
      <c r="I27" s="151"/>
      <c r="M27" s="367"/>
      <c r="N27" s="367"/>
      <c r="O27" s="367"/>
      <c r="P27" s="367"/>
      <c r="Q27" s="367"/>
      <c r="R27" s="367"/>
      <c r="S27" s="367"/>
      <c r="T27" s="367"/>
      <c r="U27" s="367"/>
      <c r="V27" s="367"/>
    </row>
    <row r="28" spans="1:22" ht="48.75" customHeight="1" thickBot="1">
      <c r="A28" s="152" t="s">
        <v>49</v>
      </c>
      <c r="B28" s="153" t="s">
        <v>48</v>
      </c>
      <c r="C28" s="186">
        <f>SUM(Monday:Friday!G7:G26)</f>
        <v>8.25</v>
      </c>
      <c r="D28" s="154" t="s">
        <v>92</v>
      </c>
      <c r="E28" s="187">
        <f>SUM(Monday:Friday!I7:I26)</f>
        <v>5.25</v>
      </c>
      <c r="F28" s="155" t="s">
        <v>91</v>
      </c>
      <c r="G28" s="316">
        <f>IF(ISERROR(E28/C28),0,E28/C28)</f>
        <v>0.6363636363636364</v>
      </c>
      <c r="H28" s="156" t="s">
        <v>47</v>
      </c>
      <c r="I28" s="157" t="str">
        <f>IF(G28="","",IF(G28&gt;=0.5,"Yes","No"))</f>
        <v>Yes</v>
      </c>
      <c r="J28" s="120">
        <v>3</v>
      </c>
      <c r="M28" s="367"/>
      <c r="N28" s="367"/>
      <c r="O28" s="367"/>
      <c r="P28" s="367"/>
      <c r="Q28" s="367"/>
      <c r="R28" s="367"/>
      <c r="S28" s="367"/>
      <c r="T28" s="367"/>
      <c r="U28" s="367"/>
      <c r="V28" s="367"/>
    </row>
    <row r="29" spans="1:22" ht="10.5" customHeight="1">
      <c r="A29" s="144"/>
      <c r="B29" s="158"/>
      <c r="C29" s="159"/>
      <c r="D29" s="160"/>
      <c r="E29" s="161"/>
      <c r="F29" s="160"/>
      <c r="G29" s="161"/>
      <c r="H29" s="160"/>
      <c r="I29" s="160"/>
      <c r="M29" s="367"/>
      <c r="N29" s="367"/>
      <c r="O29" s="367"/>
      <c r="P29" s="367"/>
      <c r="Q29" s="367"/>
      <c r="R29" s="367"/>
      <c r="S29" s="367"/>
      <c r="T29" s="367"/>
      <c r="U29" s="367"/>
      <c r="V29" s="367"/>
    </row>
    <row r="30" spans="1:22" s="145" customFormat="1" ht="9" customHeight="1" thickBot="1">
      <c r="A30" s="124"/>
      <c r="B30" s="164"/>
      <c r="C30" s="164"/>
      <c r="D30" s="164"/>
      <c r="E30" s="164"/>
      <c r="F30" s="164"/>
      <c r="G30" s="164"/>
      <c r="H30" s="123"/>
      <c r="I30" s="123"/>
      <c r="M30" s="367"/>
      <c r="N30" s="367"/>
      <c r="O30" s="367"/>
      <c r="P30" s="367"/>
      <c r="Q30" s="367"/>
      <c r="R30" s="367"/>
      <c r="S30" s="367"/>
      <c r="T30" s="367"/>
      <c r="U30" s="367"/>
      <c r="V30" s="367"/>
    </row>
    <row r="31" spans="2:22" ht="48" thickBot="1">
      <c r="B31" s="125" t="s">
        <v>16</v>
      </c>
      <c r="C31" s="490" t="s">
        <v>33</v>
      </c>
      <c r="D31" s="490" t="s">
        <v>34</v>
      </c>
      <c r="E31" s="490" t="s">
        <v>35</v>
      </c>
      <c r="F31" s="490" t="s">
        <v>36</v>
      </c>
      <c r="G31" s="126" t="s">
        <v>38</v>
      </c>
      <c r="H31" s="127" t="s">
        <v>44</v>
      </c>
      <c r="I31" s="128" t="s">
        <v>37</v>
      </c>
      <c r="M31" s="324"/>
      <c r="N31" s="324"/>
      <c r="O31" s="324"/>
      <c r="P31" s="324"/>
      <c r="Q31" s="324"/>
      <c r="R31" s="324"/>
      <c r="S31" s="324"/>
      <c r="T31" s="324"/>
      <c r="U31" s="324"/>
      <c r="V31" s="324"/>
    </row>
    <row r="32" spans="1:22" ht="33" customHeight="1" thickBot="1">
      <c r="A32" s="165" t="s">
        <v>50</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4"/>
      <c r="N32" s="324"/>
      <c r="O32" s="324"/>
      <c r="P32" s="324"/>
      <c r="Q32" s="324"/>
      <c r="R32" s="324"/>
      <c r="S32" s="324"/>
      <c r="T32" s="324"/>
      <c r="U32" s="324"/>
      <c r="V32" s="324"/>
    </row>
    <row r="33" spans="1:22" ht="60.75" customHeight="1">
      <c r="A33" s="606" t="s">
        <v>661</v>
      </c>
      <c r="B33" s="168" t="str">
        <f>Monday!Z5</f>
        <v>Yes</v>
      </c>
      <c r="C33" s="168" t="str">
        <f>Tuesday!Z5</f>
        <v>Yes</v>
      </c>
      <c r="D33" s="168" t="str">
        <f>Wednesday!Z5</f>
        <v>Yes</v>
      </c>
      <c r="E33" s="168" t="str">
        <f>Thursday!Z5</f>
        <v>Yes</v>
      </c>
      <c r="F33" s="240" t="str">
        <f>Friday!Z5</f>
        <v>Yes</v>
      </c>
      <c r="G33" s="124"/>
      <c r="M33" s="324"/>
      <c r="N33" s="324"/>
      <c r="O33" s="324"/>
      <c r="P33" s="324"/>
      <c r="Q33" s="324"/>
      <c r="R33" s="324"/>
      <c r="S33" s="324"/>
      <c r="T33" s="324"/>
      <c r="U33" s="324"/>
      <c r="V33" s="324"/>
    </row>
    <row r="34" spans="1:22" ht="47.25" customHeight="1">
      <c r="A34" s="611" t="s">
        <v>649</v>
      </c>
      <c r="B34" s="169">
        <f>Monday!Z8</f>
      </c>
      <c r="C34" s="169">
        <f>Tuesday!Z8</f>
      </c>
      <c r="D34" s="169">
        <f>Wednesday!Z8</f>
      </c>
      <c r="E34" s="169">
        <f>Thursday!Z8</f>
      </c>
      <c r="F34" s="241">
        <f>Friday!Z8</f>
      </c>
      <c r="G34" s="170"/>
      <c r="M34" s="324"/>
      <c r="N34" s="324"/>
      <c r="O34" s="324"/>
      <c r="P34" s="324"/>
      <c r="Q34" s="324"/>
      <c r="R34" s="324"/>
      <c r="S34" s="324"/>
      <c r="T34" s="324"/>
      <c r="U34" s="324"/>
      <c r="V34" s="324"/>
    </row>
    <row r="35" spans="1:7" ht="54" customHeight="1" thickBot="1">
      <c r="A35" s="612" t="s">
        <v>650</v>
      </c>
      <c r="B35" s="171">
        <f>Monday!Z9</f>
      </c>
      <c r="C35" s="171">
        <f>Tuesday!Z9</f>
      </c>
      <c r="D35" s="171">
        <f>Wednesday!Z9</f>
      </c>
      <c r="E35" s="171">
        <f>Thursday!Z9</f>
      </c>
      <c r="F35" s="242">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6" dxfId="63" operator="containsText" stopIfTrue="1" text="No">
      <formula>NOT(ISERROR(SEARCH("No",I4)))</formula>
    </cfRule>
    <cfRule type="containsText" priority="17" dxfId="62"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3"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2" operator="containsText" stopIfTrue="1" text="Yes">
      <formula>NOT(ISERROR(SEARCH("Yes",T5)))</formula>
    </cfRule>
  </conditionalFormatting>
  <conditionalFormatting sqref="B11:F12 B5:F7 M2">
    <cfRule type="cellIs" priority="11" dxfId="64" operator="lessThan" stopIfTrue="1">
      <formula>0.5</formula>
    </cfRule>
  </conditionalFormatting>
  <conditionalFormatting sqref="B20:F20 B24:F24">
    <cfRule type="cellIs" priority="3" dxfId="14" operator="lessThan" stopIfTrue="1">
      <formula>1</formula>
    </cfRule>
  </conditionalFormatting>
  <conditionalFormatting sqref="B10:F10">
    <cfRule type="cellIs" priority="2" dxfId="14" operator="lessThan" stopIfTrue="1">
      <formula>0.75</formula>
    </cfRule>
  </conditionalFormatting>
  <conditionalFormatting sqref="B32:F32">
    <cfRule type="cellIs" priority="1" dxfId="14"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64" t="s">
        <v>88</v>
      </c>
      <c r="B1" s="1065"/>
      <c r="C1" s="1065"/>
      <c r="D1" s="1065"/>
      <c r="E1" s="1065"/>
      <c r="F1" s="1065"/>
      <c r="G1" s="1065"/>
      <c r="H1" s="1065"/>
      <c r="I1" s="1065"/>
      <c r="J1" s="1066"/>
    </row>
    <row r="2" spans="1:10" ht="23.25" customHeight="1" thickBot="1">
      <c r="A2" s="1067" t="s">
        <v>167</v>
      </c>
      <c r="B2" s="1067"/>
      <c r="C2" s="1067"/>
      <c r="D2" s="1067"/>
      <c r="E2" s="1067"/>
      <c r="F2" s="1067"/>
      <c r="G2" s="1067"/>
      <c r="H2" s="1067"/>
      <c r="I2" s="1067"/>
      <c r="J2" s="1067"/>
    </row>
    <row r="3" spans="1:10" s="197" customFormat="1" ht="33.75" customHeight="1" thickBot="1">
      <c r="A3" s="1062" t="s">
        <v>16</v>
      </c>
      <c r="B3" s="1063"/>
      <c r="C3" s="1062" t="s">
        <v>33</v>
      </c>
      <c r="D3" s="1063"/>
      <c r="E3" s="1062" t="s">
        <v>34</v>
      </c>
      <c r="F3" s="1063"/>
      <c r="G3" s="1062" t="s">
        <v>35</v>
      </c>
      <c r="H3" s="1063"/>
      <c r="I3" s="1062" t="s">
        <v>36</v>
      </c>
      <c r="J3" s="1063"/>
    </row>
    <row r="4" spans="1:10" ht="33.75" customHeight="1" thickBot="1">
      <c r="A4" s="1060" t="s">
        <v>81</v>
      </c>
      <c r="B4" s="1061"/>
      <c r="C4" s="1060" t="s">
        <v>81</v>
      </c>
      <c r="D4" s="1061"/>
      <c r="E4" s="1060" t="s">
        <v>81</v>
      </c>
      <c r="F4" s="1061"/>
      <c r="G4" s="1060" t="s">
        <v>81</v>
      </c>
      <c r="H4" s="1061"/>
      <c r="I4" s="1060" t="s">
        <v>81</v>
      </c>
      <c r="J4" s="1061"/>
    </row>
    <row r="5" spans="1:10" ht="39" customHeight="1">
      <c r="A5" s="209" t="s">
        <v>334</v>
      </c>
      <c r="B5" s="210" t="s">
        <v>335</v>
      </c>
      <c r="C5" s="209" t="s">
        <v>336</v>
      </c>
      <c r="D5" s="210" t="s">
        <v>337</v>
      </c>
      <c r="E5" s="209" t="s">
        <v>338</v>
      </c>
      <c r="F5" s="210" t="s">
        <v>339</v>
      </c>
      <c r="G5" s="209" t="s">
        <v>340</v>
      </c>
      <c r="H5" s="210" t="s">
        <v>341</v>
      </c>
      <c r="I5" s="209" t="s">
        <v>342</v>
      </c>
      <c r="J5" s="210" t="s">
        <v>343</v>
      </c>
    </row>
    <row r="6" spans="1:10" ht="39" customHeight="1">
      <c r="A6" s="211" t="s">
        <v>344</v>
      </c>
      <c r="B6" s="212" t="s">
        <v>345</v>
      </c>
      <c r="C6" s="211" t="s">
        <v>346</v>
      </c>
      <c r="D6" s="212" t="s">
        <v>347</v>
      </c>
      <c r="E6" s="211" t="s">
        <v>348</v>
      </c>
      <c r="F6" s="212" t="s">
        <v>349</v>
      </c>
      <c r="G6" s="211" t="s">
        <v>350</v>
      </c>
      <c r="H6" s="212" t="s">
        <v>351</v>
      </c>
      <c r="I6" s="211" t="s">
        <v>352</v>
      </c>
      <c r="J6" s="212" t="s">
        <v>353</v>
      </c>
    </row>
    <row r="7" spans="1:10" ht="39" customHeight="1">
      <c r="A7" s="211" t="s">
        <v>354</v>
      </c>
      <c r="B7" s="212" t="s">
        <v>355</v>
      </c>
      <c r="C7" s="211" t="s">
        <v>356</v>
      </c>
      <c r="D7" s="212" t="s">
        <v>357</v>
      </c>
      <c r="E7" s="211" t="s">
        <v>358</v>
      </c>
      <c r="F7" s="212" t="s">
        <v>359</v>
      </c>
      <c r="G7" s="211" t="s">
        <v>360</v>
      </c>
      <c r="H7" s="212" t="s">
        <v>361</v>
      </c>
      <c r="I7" s="211" t="s">
        <v>362</v>
      </c>
      <c r="J7" s="212" t="s">
        <v>363</v>
      </c>
    </row>
    <row r="8" spans="1:10" ht="39" customHeight="1">
      <c r="A8" s="211" t="s">
        <v>364</v>
      </c>
      <c r="B8" s="212" t="s">
        <v>365</v>
      </c>
      <c r="C8" s="211" t="s">
        <v>366</v>
      </c>
      <c r="D8" s="212" t="s">
        <v>367</v>
      </c>
      <c r="E8" s="211" t="s">
        <v>368</v>
      </c>
      <c r="F8" s="212" t="s">
        <v>369</v>
      </c>
      <c r="G8" s="211" t="s">
        <v>370</v>
      </c>
      <c r="H8" s="212" t="s">
        <v>371</v>
      </c>
      <c r="I8" s="211" t="s">
        <v>372</v>
      </c>
      <c r="J8" s="212" t="s">
        <v>373</v>
      </c>
    </row>
    <row r="9" spans="1:10" ht="39" customHeight="1">
      <c r="A9" s="211" t="s">
        <v>374</v>
      </c>
      <c r="B9" s="212" t="s">
        <v>375</v>
      </c>
      <c r="C9" s="211" t="s">
        <v>376</v>
      </c>
      <c r="D9" s="212" t="s">
        <v>377</v>
      </c>
      <c r="E9" s="211" t="s">
        <v>378</v>
      </c>
      <c r="F9" s="212" t="s">
        <v>379</v>
      </c>
      <c r="G9" s="211" t="s">
        <v>380</v>
      </c>
      <c r="H9" s="212" t="s">
        <v>381</v>
      </c>
      <c r="I9" s="211" t="s">
        <v>382</v>
      </c>
      <c r="J9" s="212" t="s">
        <v>383</v>
      </c>
    </row>
    <row r="10" spans="1:10" ht="39" customHeight="1">
      <c r="A10" s="211" t="s">
        <v>384</v>
      </c>
      <c r="B10" s="212" t="s">
        <v>385</v>
      </c>
      <c r="C10" s="211" t="s">
        <v>386</v>
      </c>
      <c r="D10" s="212" t="s">
        <v>387</v>
      </c>
      <c r="E10" s="211" t="s">
        <v>388</v>
      </c>
      <c r="F10" s="212" t="s">
        <v>389</v>
      </c>
      <c r="G10" s="211" t="s">
        <v>390</v>
      </c>
      <c r="H10" s="212" t="s">
        <v>391</v>
      </c>
      <c r="I10" s="211" t="s">
        <v>392</v>
      </c>
      <c r="J10" s="212" t="s">
        <v>393</v>
      </c>
    </row>
    <row r="11" spans="1:10" ht="39" customHeight="1">
      <c r="A11" s="211" t="s">
        <v>394</v>
      </c>
      <c r="B11" s="212" t="s">
        <v>395</v>
      </c>
      <c r="C11" s="211" t="s">
        <v>396</v>
      </c>
      <c r="D11" s="212" t="s">
        <v>397</v>
      </c>
      <c r="E11" s="211" t="s">
        <v>398</v>
      </c>
      <c r="F11" s="212" t="s">
        <v>399</v>
      </c>
      <c r="G11" s="211" t="s">
        <v>400</v>
      </c>
      <c r="H11" s="212" t="s">
        <v>401</v>
      </c>
      <c r="I11" s="211" t="s">
        <v>402</v>
      </c>
      <c r="J11" s="212" t="s">
        <v>403</v>
      </c>
    </row>
    <row r="12" spans="1:10" ht="39" customHeight="1">
      <c r="A12" s="211" t="s">
        <v>404</v>
      </c>
      <c r="B12" s="212" t="s">
        <v>405</v>
      </c>
      <c r="C12" s="211" t="s">
        <v>406</v>
      </c>
      <c r="D12" s="212" t="s">
        <v>407</v>
      </c>
      <c r="E12" s="211" t="s">
        <v>408</v>
      </c>
      <c r="F12" s="212" t="s">
        <v>409</v>
      </c>
      <c r="G12" s="211" t="s">
        <v>410</v>
      </c>
      <c r="H12" s="212" t="s">
        <v>411</v>
      </c>
      <c r="I12" s="211" t="s">
        <v>412</v>
      </c>
      <c r="J12" s="212" t="s">
        <v>413</v>
      </c>
    </row>
    <row r="13" spans="1:10" ht="39" customHeight="1">
      <c r="A13" s="211" t="s">
        <v>414</v>
      </c>
      <c r="B13" s="212" t="s">
        <v>415</v>
      </c>
      <c r="C13" s="211" t="s">
        <v>416</v>
      </c>
      <c r="D13" s="212" t="s">
        <v>417</v>
      </c>
      <c r="E13" s="211" t="s">
        <v>418</v>
      </c>
      <c r="F13" s="212" t="s">
        <v>419</v>
      </c>
      <c r="G13" s="211" t="s">
        <v>420</v>
      </c>
      <c r="H13" s="212" t="s">
        <v>421</v>
      </c>
      <c r="I13" s="211" t="s">
        <v>422</v>
      </c>
      <c r="J13" s="212" t="s">
        <v>423</v>
      </c>
    </row>
    <row r="14" spans="1:10" ht="39" customHeight="1" thickBot="1">
      <c r="A14" s="211" t="s">
        <v>424</v>
      </c>
      <c r="B14" s="213" t="s">
        <v>425</v>
      </c>
      <c r="C14" s="211" t="s">
        <v>426</v>
      </c>
      <c r="D14" s="213" t="s">
        <v>427</v>
      </c>
      <c r="E14" s="211" t="s">
        <v>428</v>
      </c>
      <c r="F14" s="213" t="s">
        <v>429</v>
      </c>
      <c r="G14" s="211" t="s">
        <v>430</v>
      </c>
      <c r="H14" s="213" t="s">
        <v>431</v>
      </c>
      <c r="I14" s="211" t="s">
        <v>432</v>
      </c>
      <c r="J14" s="213" t="s">
        <v>433</v>
      </c>
    </row>
    <row r="15" spans="1:10" ht="39" customHeight="1" thickBot="1">
      <c r="A15" s="1048" t="s">
        <v>82</v>
      </c>
      <c r="B15" s="1049"/>
      <c r="C15" s="1048" t="s">
        <v>82</v>
      </c>
      <c r="D15" s="1049"/>
      <c r="E15" s="1048" t="s">
        <v>82</v>
      </c>
      <c r="F15" s="1049"/>
      <c r="G15" s="1048" t="s">
        <v>82</v>
      </c>
      <c r="H15" s="1049"/>
      <c r="I15" s="1048" t="s">
        <v>82</v>
      </c>
      <c r="J15" s="1049"/>
    </row>
    <row r="16" spans="1:10" s="67" customFormat="1" ht="39" customHeight="1">
      <c r="A16" s="1050" t="s">
        <v>83</v>
      </c>
      <c r="B16" s="1051"/>
      <c r="C16" s="1050" t="s">
        <v>83</v>
      </c>
      <c r="D16" s="1051"/>
      <c r="E16" s="1050" t="s">
        <v>83</v>
      </c>
      <c r="F16" s="1051"/>
      <c r="G16" s="1050" t="s">
        <v>83</v>
      </c>
      <c r="H16" s="1051"/>
      <c r="I16" s="1050" t="s">
        <v>83</v>
      </c>
      <c r="J16" s="1051"/>
    </row>
    <row r="17" spans="1:10" ht="58.5" customHeight="1">
      <c r="A17" s="214"/>
      <c r="B17" s="215"/>
      <c r="C17" s="214"/>
      <c r="D17" s="215"/>
      <c r="E17" s="214"/>
      <c r="F17" s="215"/>
      <c r="G17" s="214"/>
      <c r="H17" s="215"/>
      <c r="I17" s="214"/>
      <c r="J17" s="215"/>
    </row>
    <row r="18" spans="1:10" ht="58.5" customHeight="1">
      <c r="A18" s="214"/>
      <c r="B18" s="215"/>
      <c r="C18" s="214"/>
      <c r="D18" s="215"/>
      <c r="E18" s="214"/>
      <c r="F18" s="215"/>
      <c r="G18" s="214"/>
      <c r="H18" s="215"/>
      <c r="I18" s="214"/>
      <c r="J18" s="215"/>
    </row>
    <row r="19" spans="1:10" ht="58.5" customHeight="1">
      <c r="A19" s="214"/>
      <c r="B19" s="215"/>
      <c r="C19" s="214"/>
      <c r="D19" s="215"/>
      <c r="E19" s="214"/>
      <c r="F19" s="215"/>
      <c r="G19" s="214"/>
      <c r="H19" s="215"/>
      <c r="I19" s="214"/>
      <c r="J19" s="215"/>
    </row>
    <row r="20" spans="1:10" ht="58.5" customHeight="1">
      <c r="A20" s="214"/>
      <c r="B20" s="215"/>
      <c r="C20" s="214"/>
      <c r="D20" s="215"/>
      <c r="E20" s="214"/>
      <c r="F20" s="215"/>
      <c r="G20" s="214"/>
      <c r="H20" s="215"/>
      <c r="I20" s="214"/>
      <c r="J20" s="215"/>
    </row>
    <row r="21" spans="1:10" ht="58.5" customHeight="1">
      <c r="A21" s="214"/>
      <c r="B21" s="215"/>
      <c r="C21" s="214"/>
      <c r="D21" s="215"/>
      <c r="E21" s="214"/>
      <c r="F21" s="215"/>
      <c r="G21" s="214"/>
      <c r="H21" s="215"/>
      <c r="I21" s="214"/>
      <c r="J21" s="215"/>
    </row>
    <row r="22" spans="1:10" ht="58.5" customHeight="1">
      <c r="A22" s="1052" t="s">
        <v>84</v>
      </c>
      <c r="B22" s="1053"/>
      <c r="C22" s="1052" t="s">
        <v>84</v>
      </c>
      <c r="D22" s="1053"/>
      <c r="E22" s="1052" t="s">
        <v>84</v>
      </c>
      <c r="F22" s="1053"/>
      <c r="G22" s="1052" t="s">
        <v>84</v>
      </c>
      <c r="H22" s="1053"/>
      <c r="I22" s="1052" t="s">
        <v>84</v>
      </c>
      <c r="J22" s="1053"/>
    </row>
    <row r="23" spans="1:10" ht="58.5" customHeight="1">
      <c r="A23" s="216"/>
      <c r="B23" s="217"/>
      <c r="C23" s="216"/>
      <c r="D23" s="217"/>
      <c r="E23" s="216"/>
      <c r="F23" s="217"/>
      <c r="G23" s="216"/>
      <c r="H23" s="217"/>
      <c r="I23" s="216"/>
      <c r="J23" s="217"/>
    </row>
    <row r="24" spans="1:10" ht="58.5" customHeight="1">
      <c r="A24" s="218"/>
      <c r="B24" s="217"/>
      <c r="C24" s="218"/>
      <c r="D24" s="217"/>
      <c r="E24" s="218"/>
      <c r="F24" s="217"/>
      <c r="G24" s="218"/>
      <c r="H24" s="217"/>
      <c r="I24" s="218"/>
      <c r="J24" s="217"/>
    </row>
    <row r="25" spans="1:10" ht="58.5" customHeight="1">
      <c r="A25" s="218"/>
      <c r="B25" s="217"/>
      <c r="C25" s="218"/>
      <c r="D25" s="217"/>
      <c r="E25" s="218"/>
      <c r="F25" s="217"/>
      <c r="G25" s="218"/>
      <c r="H25" s="217"/>
      <c r="I25" s="218"/>
      <c r="J25" s="217"/>
    </row>
    <row r="26" spans="1:10" ht="58.5" customHeight="1">
      <c r="A26" s="218"/>
      <c r="B26" s="217"/>
      <c r="C26" s="218"/>
      <c r="D26" s="217"/>
      <c r="E26" s="218"/>
      <c r="F26" s="217"/>
      <c r="G26" s="218"/>
      <c r="H26" s="217"/>
      <c r="I26" s="218"/>
      <c r="J26" s="217"/>
    </row>
    <row r="27" spans="1:10" ht="58.5" customHeight="1">
      <c r="A27" s="218"/>
      <c r="B27" s="217"/>
      <c r="C27" s="218"/>
      <c r="D27" s="217"/>
      <c r="E27" s="218"/>
      <c r="F27" s="217"/>
      <c r="G27" s="218"/>
      <c r="H27" s="217"/>
      <c r="I27" s="218"/>
      <c r="J27" s="217"/>
    </row>
    <row r="28" spans="1:10" ht="58.5" customHeight="1">
      <c r="A28" s="1054" t="s">
        <v>85</v>
      </c>
      <c r="B28" s="1055"/>
      <c r="C28" s="1054" t="s">
        <v>85</v>
      </c>
      <c r="D28" s="1055"/>
      <c r="E28" s="1054" t="s">
        <v>85</v>
      </c>
      <c r="F28" s="1055"/>
      <c r="G28" s="1054" t="s">
        <v>85</v>
      </c>
      <c r="H28" s="1055"/>
      <c r="I28" s="1054" t="s">
        <v>85</v>
      </c>
      <c r="J28" s="1055"/>
    </row>
    <row r="29" spans="1:10" ht="58.5" customHeight="1">
      <c r="A29" s="219"/>
      <c r="B29" s="220"/>
      <c r="C29" s="219"/>
      <c r="D29" s="220"/>
      <c r="E29" s="219"/>
      <c r="F29" s="220"/>
      <c r="G29" s="219"/>
      <c r="H29" s="220"/>
      <c r="I29" s="219"/>
      <c r="J29" s="220"/>
    </row>
    <row r="30" spans="1:10" ht="58.5" customHeight="1">
      <c r="A30" s="221"/>
      <c r="B30" s="220"/>
      <c r="C30" s="221"/>
      <c r="D30" s="220"/>
      <c r="E30" s="221"/>
      <c r="F30" s="220"/>
      <c r="G30" s="221"/>
      <c r="H30" s="220"/>
      <c r="I30" s="221"/>
      <c r="J30" s="220"/>
    </row>
    <row r="31" spans="1:10" ht="58.5" customHeight="1">
      <c r="A31" s="221"/>
      <c r="B31" s="220"/>
      <c r="C31" s="221"/>
      <c r="D31" s="220"/>
      <c r="E31" s="221"/>
      <c r="F31" s="220"/>
      <c r="G31" s="221"/>
      <c r="H31" s="220"/>
      <c r="I31" s="221"/>
      <c r="J31" s="220"/>
    </row>
    <row r="32" spans="1:10" ht="58.5" customHeight="1">
      <c r="A32" s="221"/>
      <c r="B32" s="220"/>
      <c r="C32" s="221"/>
      <c r="D32" s="220"/>
      <c r="E32" s="221"/>
      <c r="F32" s="220"/>
      <c r="G32" s="221"/>
      <c r="H32" s="220"/>
      <c r="I32" s="221"/>
      <c r="J32" s="220"/>
    </row>
    <row r="33" spans="1:10" ht="58.5" customHeight="1">
      <c r="A33" s="221"/>
      <c r="B33" s="220"/>
      <c r="C33" s="221"/>
      <c r="D33" s="220"/>
      <c r="E33" s="221"/>
      <c r="F33" s="220"/>
      <c r="G33" s="221"/>
      <c r="H33" s="220"/>
      <c r="I33" s="221"/>
      <c r="J33" s="220"/>
    </row>
    <row r="34" spans="1:10" ht="58.5" customHeight="1">
      <c r="A34" s="1056" t="s">
        <v>86</v>
      </c>
      <c r="B34" s="1057"/>
      <c r="C34" s="1056" t="s">
        <v>86</v>
      </c>
      <c r="D34" s="1057"/>
      <c r="E34" s="1056" t="s">
        <v>86</v>
      </c>
      <c r="F34" s="1057"/>
      <c r="G34" s="1056" t="s">
        <v>86</v>
      </c>
      <c r="H34" s="1057"/>
      <c r="I34" s="1056" t="s">
        <v>86</v>
      </c>
      <c r="J34" s="1057"/>
    </row>
    <row r="35" spans="1:10" ht="58.5" customHeight="1">
      <c r="A35" s="222"/>
      <c r="B35" s="223"/>
      <c r="C35" s="222"/>
      <c r="D35" s="223"/>
      <c r="E35" s="222"/>
      <c r="F35" s="223"/>
      <c r="G35" s="222"/>
      <c r="H35" s="223"/>
      <c r="I35" s="222"/>
      <c r="J35" s="223"/>
    </row>
    <row r="36" spans="1:10" ht="58.5" customHeight="1">
      <c r="A36" s="222"/>
      <c r="B36" s="223"/>
      <c r="C36" s="222"/>
      <c r="D36" s="223"/>
      <c r="E36" s="222"/>
      <c r="F36" s="223"/>
      <c r="G36" s="222"/>
      <c r="H36" s="223"/>
      <c r="I36" s="222"/>
      <c r="J36" s="223"/>
    </row>
    <row r="37" spans="1:10" ht="58.5" customHeight="1">
      <c r="A37" s="222"/>
      <c r="B37" s="223"/>
      <c r="C37" s="222"/>
      <c r="D37" s="223"/>
      <c r="E37" s="222"/>
      <c r="F37" s="223"/>
      <c r="G37" s="222"/>
      <c r="H37" s="223"/>
      <c r="I37" s="222"/>
      <c r="J37" s="223"/>
    </row>
    <row r="38" spans="1:10" ht="58.5" customHeight="1">
      <c r="A38" s="222"/>
      <c r="B38" s="223"/>
      <c r="C38" s="222"/>
      <c r="D38" s="223"/>
      <c r="E38" s="222"/>
      <c r="F38" s="223"/>
      <c r="G38" s="222"/>
      <c r="H38" s="223"/>
      <c r="I38" s="222"/>
      <c r="J38" s="223"/>
    </row>
    <row r="39" spans="1:10" ht="58.5" customHeight="1">
      <c r="A39" s="222"/>
      <c r="B39" s="223"/>
      <c r="C39" s="222"/>
      <c r="D39" s="223"/>
      <c r="E39" s="222"/>
      <c r="F39" s="223"/>
      <c r="G39" s="222"/>
      <c r="H39" s="223"/>
      <c r="I39" s="222"/>
      <c r="J39" s="223"/>
    </row>
    <row r="40" spans="1:10" ht="58.5" customHeight="1">
      <c r="A40" s="1058" t="s">
        <v>87</v>
      </c>
      <c r="B40" s="1059"/>
      <c r="C40" s="1058" t="s">
        <v>87</v>
      </c>
      <c r="D40" s="1059"/>
      <c r="E40" s="1058" t="s">
        <v>87</v>
      </c>
      <c r="F40" s="1059"/>
      <c r="G40" s="1058" t="s">
        <v>87</v>
      </c>
      <c r="H40" s="1059"/>
      <c r="I40" s="1058" t="s">
        <v>87</v>
      </c>
      <c r="J40" s="1059"/>
    </row>
    <row r="41" spans="1:10" ht="58.5" customHeight="1">
      <c r="A41" s="224"/>
      <c r="B41" s="225"/>
      <c r="C41" s="224"/>
      <c r="D41" s="225"/>
      <c r="E41" s="224"/>
      <c r="F41" s="225"/>
      <c r="G41" s="224"/>
      <c r="H41" s="225"/>
      <c r="I41" s="224"/>
      <c r="J41" s="225"/>
    </row>
    <row r="42" spans="1:10" ht="58.5" customHeight="1">
      <c r="A42" s="224"/>
      <c r="B42" s="226"/>
      <c r="C42" s="224"/>
      <c r="D42" s="226"/>
      <c r="E42" s="224"/>
      <c r="F42" s="226"/>
      <c r="G42" s="224"/>
      <c r="H42" s="226"/>
      <c r="I42" s="224"/>
      <c r="J42" s="226"/>
    </row>
    <row r="43" spans="1:10" ht="58.5" customHeight="1">
      <c r="A43" s="224"/>
      <c r="B43" s="225"/>
      <c r="C43" s="224"/>
      <c r="D43" s="225"/>
      <c r="E43" s="224"/>
      <c r="F43" s="225"/>
      <c r="G43" s="224"/>
      <c r="H43" s="225"/>
      <c r="I43" s="224"/>
      <c r="J43" s="225"/>
    </row>
    <row r="44" spans="1:10" ht="58.5" customHeight="1">
      <c r="A44" s="224"/>
      <c r="B44" s="225"/>
      <c r="C44" s="224"/>
      <c r="D44" s="225"/>
      <c r="E44" s="224"/>
      <c r="F44" s="225"/>
      <c r="G44" s="224"/>
      <c r="H44" s="225"/>
      <c r="I44" s="224"/>
      <c r="J44" s="225"/>
    </row>
    <row r="45" spans="1:10" ht="58.5" customHeight="1" thickBot="1">
      <c r="A45" s="227"/>
      <c r="B45" s="228"/>
      <c r="C45" s="227"/>
      <c r="D45" s="228"/>
      <c r="E45" s="227"/>
      <c r="F45" s="228"/>
      <c r="G45" s="227"/>
      <c r="H45" s="228"/>
      <c r="I45" s="227"/>
      <c r="J45" s="22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68" t="s">
        <v>17</v>
      </c>
      <c r="C1" s="1084"/>
      <c r="D1" s="1084"/>
      <c r="E1" s="1084"/>
      <c r="F1" s="1084"/>
      <c r="G1" s="1084"/>
      <c r="H1" s="1084"/>
      <c r="I1" s="1084"/>
      <c r="J1" s="1084"/>
      <c r="K1" s="1084"/>
      <c r="L1" s="1084"/>
      <c r="M1" s="1084"/>
      <c r="N1" s="1084"/>
      <c r="O1" s="1084"/>
      <c r="P1" s="1084"/>
      <c r="Q1" s="1084"/>
      <c r="R1" s="1085"/>
    </row>
    <row r="2" spans="2:50" ht="51.75" customHeight="1" thickBot="1">
      <c r="B2" s="1086" t="s">
        <v>32</v>
      </c>
      <c r="C2" s="1086"/>
      <c r="D2" s="1086"/>
      <c r="E2" s="1086"/>
      <c r="F2" s="1086"/>
      <c r="G2" s="1086"/>
      <c r="H2" s="1086"/>
      <c r="I2" s="1086"/>
      <c r="J2" s="1086"/>
      <c r="K2" s="1086"/>
      <c r="L2" s="1086"/>
      <c r="M2" s="1086"/>
      <c r="N2" s="1086"/>
      <c r="O2" s="1086"/>
      <c r="P2" s="1086"/>
      <c r="Q2" s="1086"/>
      <c r="R2" s="1086"/>
      <c r="S2" s="1086"/>
      <c r="AB2" s="1087" t="s">
        <v>79</v>
      </c>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2:50" ht="19.5" customHeight="1" thickBot="1">
      <c r="B3" s="1090" t="s">
        <v>16</v>
      </c>
      <c r="C3" s="1091"/>
      <c r="D3" s="1091"/>
      <c r="E3" s="1091"/>
      <c r="F3" s="1091"/>
      <c r="G3" s="1091"/>
      <c r="H3" s="1091"/>
      <c r="I3" s="1091"/>
      <c r="J3" s="1091"/>
      <c r="K3" s="1091"/>
      <c r="L3" s="1091"/>
      <c r="M3" s="1091"/>
      <c r="N3" s="1091"/>
      <c r="O3" s="1091"/>
      <c r="P3" s="1091"/>
      <c r="Q3" s="1091"/>
      <c r="R3" s="1092"/>
      <c r="AB3" s="1093" t="s">
        <v>57</v>
      </c>
      <c r="AC3" s="42"/>
      <c r="AD3" s="1095" t="s">
        <v>62</v>
      </c>
      <c r="AE3" s="43"/>
      <c r="AF3" s="43"/>
      <c r="AG3" s="1097" t="s">
        <v>61</v>
      </c>
      <c r="AH3" s="54"/>
      <c r="AI3" s="1097" t="s">
        <v>62</v>
      </c>
      <c r="AJ3" s="43"/>
      <c r="AK3" s="43"/>
      <c r="AL3" s="1099" t="s">
        <v>58</v>
      </c>
      <c r="AM3" s="55"/>
      <c r="AN3" s="1099" t="s">
        <v>62</v>
      </c>
      <c r="AO3" s="43"/>
      <c r="AP3" s="43"/>
      <c r="AQ3" s="1101" t="s">
        <v>59</v>
      </c>
      <c r="AR3" s="56"/>
      <c r="AS3" s="1101" t="s">
        <v>62</v>
      </c>
      <c r="AT3" s="43"/>
      <c r="AU3" s="43"/>
      <c r="AV3" s="1103" t="s">
        <v>60</v>
      </c>
      <c r="AW3" s="44"/>
      <c r="AX3" s="1105" t="s">
        <v>62</v>
      </c>
    </row>
    <row r="4" spans="2:52" ht="35.25" customHeight="1">
      <c r="B4" s="26" t="s">
        <v>64</v>
      </c>
      <c r="C4" s="1107" t="s">
        <v>1</v>
      </c>
      <c r="D4" s="1108"/>
      <c r="E4" s="1108"/>
      <c r="F4" s="1108"/>
      <c r="G4" s="1108"/>
      <c r="H4" s="1108"/>
      <c r="I4" s="1108"/>
      <c r="J4" s="1109"/>
      <c r="K4" s="1110" t="s">
        <v>15</v>
      </c>
      <c r="L4" s="1111"/>
      <c r="M4" s="778" t="s">
        <v>2</v>
      </c>
      <c r="N4" s="780"/>
      <c r="O4" s="1112" t="s">
        <v>23</v>
      </c>
      <c r="P4" s="1113"/>
      <c r="Q4" s="1114" t="s">
        <v>3</v>
      </c>
      <c r="R4" s="1115"/>
      <c r="S4" s="1116" t="s">
        <v>30</v>
      </c>
      <c r="T4" s="1117"/>
      <c r="U4" s="1117"/>
      <c r="V4" s="1117"/>
      <c r="W4" s="1117"/>
      <c r="X4" s="1117"/>
      <c r="Y4" s="1117"/>
      <c r="Z4" s="1118"/>
      <c r="AB4" s="1094"/>
      <c r="AC4" s="34" t="s">
        <v>63</v>
      </c>
      <c r="AD4" s="1096"/>
      <c r="AE4" s="35" t="s">
        <v>65</v>
      </c>
      <c r="AF4" s="35" t="s">
        <v>66</v>
      </c>
      <c r="AG4" s="1098"/>
      <c r="AH4" s="57" t="s">
        <v>69</v>
      </c>
      <c r="AI4" s="1098"/>
      <c r="AJ4" s="35" t="s">
        <v>67</v>
      </c>
      <c r="AK4" s="35" t="s">
        <v>68</v>
      </c>
      <c r="AL4" s="1100"/>
      <c r="AM4" s="58" t="s">
        <v>70</v>
      </c>
      <c r="AN4" s="1100"/>
      <c r="AO4" s="35" t="s">
        <v>71</v>
      </c>
      <c r="AP4" s="35" t="s">
        <v>72</v>
      </c>
      <c r="AQ4" s="1102"/>
      <c r="AR4" s="59" t="s">
        <v>73</v>
      </c>
      <c r="AS4" s="1102"/>
      <c r="AT4" s="35" t="s">
        <v>74</v>
      </c>
      <c r="AU4" s="35" t="s">
        <v>75</v>
      </c>
      <c r="AV4" s="1104"/>
      <c r="AW4" s="36" t="s">
        <v>76</v>
      </c>
      <c r="AX4" s="1106"/>
      <c r="AY4" s="23" t="s">
        <v>77</v>
      </c>
      <c r="AZ4" s="23" t="s">
        <v>78</v>
      </c>
    </row>
    <row r="5" spans="2:52" ht="34.5" customHeight="1">
      <c r="B5" s="1069" t="s">
        <v>0</v>
      </c>
      <c r="C5" s="839" t="s">
        <v>4</v>
      </c>
      <c r="D5" s="918" t="s">
        <v>18</v>
      </c>
      <c r="E5" s="1073" t="s">
        <v>13</v>
      </c>
      <c r="F5" s="32"/>
      <c r="G5" s="32"/>
      <c r="H5" s="32"/>
      <c r="I5" s="32"/>
      <c r="J5" s="916" t="s">
        <v>51</v>
      </c>
      <c r="K5" s="809" t="s">
        <v>9</v>
      </c>
      <c r="L5" s="916" t="s">
        <v>19</v>
      </c>
      <c r="M5" s="861" t="s">
        <v>31</v>
      </c>
      <c r="N5" s="916" t="s">
        <v>20</v>
      </c>
      <c r="O5" s="914" t="s">
        <v>24</v>
      </c>
      <c r="P5" s="916" t="s">
        <v>22</v>
      </c>
      <c r="Q5" s="1079" t="s">
        <v>10</v>
      </c>
      <c r="R5" s="900" t="s">
        <v>21</v>
      </c>
      <c r="S5" s="922" t="s">
        <v>25</v>
      </c>
      <c r="T5" s="923"/>
      <c r="U5" s="923"/>
      <c r="V5" s="923"/>
      <c r="W5" s="24"/>
      <c r="X5" s="24" t="b">
        <v>0</v>
      </c>
      <c r="Y5" s="25"/>
      <c r="Z5" s="1068"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70"/>
      <c r="C6" s="1071"/>
      <c r="D6" s="1072"/>
      <c r="E6" s="1074"/>
      <c r="F6" s="33"/>
      <c r="G6" s="33" t="s">
        <v>14</v>
      </c>
      <c r="H6" s="33"/>
      <c r="I6" s="33"/>
      <c r="J6" s="1075"/>
      <c r="K6" s="1081"/>
      <c r="L6" s="1075"/>
      <c r="M6" s="1082"/>
      <c r="N6" s="1075"/>
      <c r="O6" s="1083"/>
      <c r="P6" s="1075"/>
      <c r="Q6" s="1080"/>
      <c r="R6" s="1078"/>
      <c r="S6" s="922" t="s">
        <v>26</v>
      </c>
      <c r="T6" s="923"/>
      <c r="U6" s="923"/>
      <c r="V6" s="923"/>
      <c r="W6" s="24"/>
      <c r="X6" s="24" t="b">
        <v>0</v>
      </c>
      <c r="Y6" s="25"/>
      <c r="Z6" s="1068"/>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22" t="s">
        <v>27</v>
      </c>
      <c r="T7" s="923"/>
      <c r="U7" s="923"/>
      <c r="V7" s="923"/>
      <c r="W7" s="24"/>
      <c r="X7" s="24" t="b">
        <v>0</v>
      </c>
      <c r="Y7" s="25"/>
      <c r="Z7" s="1068"/>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22" t="s">
        <v>28</v>
      </c>
      <c r="T8" s="923"/>
      <c r="U8" s="923"/>
      <c r="V8" s="923"/>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76" t="s">
        <v>29</v>
      </c>
      <c r="T9" s="1077"/>
      <c r="U9" s="1077"/>
      <c r="V9" s="1077"/>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2" operator="containsText" stopIfTrue="1" text="Yes">
      <formula>NOT(ISERROR(SEARCH("Yes",D5)))</formula>
    </cfRule>
    <cfRule type="containsText" priority="2" dxfId="63"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8" sqref="A48"/>
    </sheetView>
  </sheetViews>
  <sheetFormatPr defaultColWidth="0" defaultRowHeight="15"/>
  <cols>
    <col min="1" max="1" width="122.57421875" style="0" customWidth="1"/>
    <col min="2" max="2" width="5.28125" style="0" customWidth="1"/>
    <col min="3" max="16384" width="9.140625" style="0" hidden="1" customWidth="1"/>
  </cols>
  <sheetData>
    <row r="1" s="529" customFormat="1" ht="46.5" customHeight="1"/>
    <row r="2" ht="24" customHeight="1" thickBot="1">
      <c r="A2" s="633" t="s">
        <v>286</v>
      </c>
    </row>
    <row r="3" spans="1:256" s="529" customFormat="1" ht="24" customHeight="1" thickBot="1">
      <c r="A3" s="636" t="s">
        <v>575</v>
      </c>
      <c r="B3" s="635"/>
      <c r="C3" s="634" t="s">
        <v>575</v>
      </c>
      <c r="D3" s="494" t="s">
        <v>575</v>
      </c>
      <c r="E3" s="494" t="s">
        <v>575</v>
      </c>
      <c r="F3" s="494" t="s">
        <v>575</v>
      </c>
      <c r="G3" s="494" t="s">
        <v>575</v>
      </c>
      <c r="H3" s="494" t="s">
        <v>575</v>
      </c>
      <c r="I3" s="494" t="s">
        <v>575</v>
      </c>
      <c r="J3" s="494" t="s">
        <v>575</v>
      </c>
      <c r="K3" s="494" t="s">
        <v>575</v>
      </c>
      <c r="L3" s="494" t="s">
        <v>575</v>
      </c>
      <c r="M3" s="494" t="s">
        <v>575</v>
      </c>
      <c r="N3" s="494" t="s">
        <v>575</v>
      </c>
      <c r="O3" s="494" t="s">
        <v>575</v>
      </c>
      <c r="P3" s="494" t="s">
        <v>575</v>
      </c>
      <c r="Q3" s="494" t="s">
        <v>575</v>
      </c>
      <c r="R3" s="494" t="s">
        <v>575</v>
      </c>
      <c r="S3" s="494" t="s">
        <v>575</v>
      </c>
      <c r="T3" s="494" t="s">
        <v>575</v>
      </c>
      <c r="U3" s="494" t="s">
        <v>575</v>
      </c>
      <c r="V3" s="494" t="s">
        <v>575</v>
      </c>
      <c r="W3" s="494" t="s">
        <v>575</v>
      </c>
      <c r="X3" s="494" t="s">
        <v>575</v>
      </c>
      <c r="Y3" s="494" t="s">
        <v>575</v>
      </c>
      <c r="Z3" s="494" t="s">
        <v>575</v>
      </c>
      <c r="AA3" s="494" t="s">
        <v>575</v>
      </c>
      <c r="AB3" s="494" t="s">
        <v>575</v>
      </c>
      <c r="AC3" s="494" t="s">
        <v>575</v>
      </c>
      <c r="AD3" s="494" t="s">
        <v>575</v>
      </c>
      <c r="AE3" s="494" t="s">
        <v>575</v>
      </c>
      <c r="AF3" s="494" t="s">
        <v>575</v>
      </c>
      <c r="AG3" s="494" t="s">
        <v>575</v>
      </c>
      <c r="AH3" s="494" t="s">
        <v>575</v>
      </c>
      <c r="AI3" s="494" t="s">
        <v>575</v>
      </c>
      <c r="AJ3" s="494" t="s">
        <v>575</v>
      </c>
      <c r="AK3" s="494" t="s">
        <v>575</v>
      </c>
      <c r="AL3" s="494" t="s">
        <v>575</v>
      </c>
      <c r="AM3" s="494" t="s">
        <v>575</v>
      </c>
      <c r="AN3" s="494" t="s">
        <v>575</v>
      </c>
      <c r="AO3" s="494" t="s">
        <v>575</v>
      </c>
      <c r="AP3" s="494" t="s">
        <v>575</v>
      </c>
      <c r="AQ3" s="494" t="s">
        <v>575</v>
      </c>
      <c r="AR3" s="494" t="s">
        <v>575</v>
      </c>
      <c r="AS3" s="494" t="s">
        <v>575</v>
      </c>
      <c r="AT3" s="494" t="s">
        <v>575</v>
      </c>
      <c r="AU3" s="494" t="s">
        <v>575</v>
      </c>
      <c r="AV3" s="494" t="s">
        <v>575</v>
      </c>
      <c r="AW3" s="494" t="s">
        <v>575</v>
      </c>
      <c r="AX3" s="494" t="s">
        <v>575</v>
      </c>
      <c r="AY3" s="494" t="s">
        <v>575</v>
      </c>
      <c r="AZ3" s="494" t="s">
        <v>575</v>
      </c>
      <c r="BA3" s="494" t="s">
        <v>575</v>
      </c>
      <c r="BB3" s="494" t="s">
        <v>575</v>
      </c>
      <c r="BC3" s="494" t="s">
        <v>575</v>
      </c>
      <c r="BD3" s="494" t="s">
        <v>575</v>
      </c>
      <c r="BE3" s="494" t="s">
        <v>575</v>
      </c>
      <c r="BF3" s="494" t="s">
        <v>575</v>
      </c>
      <c r="BG3" s="494" t="s">
        <v>575</v>
      </c>
      <c r="BH3" s="494" t="s">
        <v>575</v>
      </c>
      <c r="BI3" s="494" t="s">
        <v>575</v>
      </c>
      <c r="BJ3" s="494" t="s">
        <v>575</v>
      </c>
      <c r="BK3" s="494" t="s">
        <v>575</v>
      </c>
      <c r="BL3" s="494" t="s">
        <v>575</v>
      </c>
      <c r="BM3" s="494" t="s">
        <v>575</v>
      </c>
      <c r="BN3" s="494" t="s">
        <v>575</v>
      </c>
      <c r="BO3" s="494" t="s">
        <v>575</v>
      </c>
      <c r="BP3" s="494" t="s">
        <v>575</v>
      </c>
      <c r="BQ3" s="494" t="s">
        <v>575</v>
      </c>
      <c r="BR3" s="494" t="s">
        <v>575</v>
      </c>
      <c r="BS3" s="494" t="s">
        <v>575</v>
      </c>
      <c r="BT3" s="494" t="s">
        <v>575</v>
      </c>
      <c r="BU3" s="494" t="s">
        <v>575</v>
      </c>
      <c r="BV3" s="494" t="s">
        <v>575</v>
      </c>
      <c r="BW3" s="494" t="s">
        <v>575</v>
      </c>
      <c r="BX3" s="494" t="s">
        <v>575</v>
      </c>
      <c r="BY3" s="494" t="s">
        <v>575</v>
      </c>
      <c r="BZ3" s="494" t="s">
        <v>575</v>
      </c>
      <c r="CA3" s="494" t="s">
        <v>575</v>
      </c>
      <c r="CB3" s="494" t="s">
        <v>575</v>
      </c>
      <c r="CC3" s="494" t="s">
        <v>575</v>
      </c>
      <c r="CD3" s="494" t="s">
        <v>575</v>
      </c>
      <c r="CE3" s="494" t="s">
        <v>575</v>
      </c>
      <c r="CF3" s="494" t="s">
        <v>575</v>
      </c>
      <c r="CG3" s="494" t="s">
        <v>575</v>
      </c>
      <c r="CH3" s="494" t="s">
        <v>575</v>
      </c>
      <c r="CI3" s="494" t="s">
        <v>575</v>
      </c>
      <c r="CJ3" s="494" t="s">
        <v>575</v>
      </c>
      <c r="CK3" s="494" t="s">
        <v>575</v>
      </c>
      <c r="CL3" s="494" t="s">
        <v>575</v>
      </c>
      <c r="CM3" s="494" t="s">
        <v>575</v>
      </c>
      <c r="CN3" s="494" t="s">
        <v>575</v>
      </c>
      <c r="CO3" s="494" t="s">
        <v>575</v>
      </c>
      <c r="CP3" s="494" t="s">
        <v>575</v>
      </c>
      <c r="CQ3" s="494" t="s">
        <v>575</v>
      </c>
      <c r="CR3" s="494" t="s">
        <v>575</v>
      </c>
      <c r="CS3" s="494" t="s">
        <v>575</v>
      </c>
      <c r="CT3" s="494" t="s">
        <v>575</v>
      </c>
      <c r="CU3" s="494" t="s">
        <v>575</v>
      </c>
      <c r="CV3" s="494" t="s">
        <v>575</v>
      </c>
      <c r="CW3" s="494" t="s">
        <v>575</v>
      </c>
      <c r="CX3" s="494" t="s">
        <v>575</v>
      </c>
      <c r="CY3" s="494" t="s">
        <v>575</v>
      </c>
      <c r="CZ3" s="494" t="s">
        <v>575</v>
      </c>
      <c r="DA3" s="494" t="s">
        <v>575</v>
      </c>
      <c r="DB3" s="494" t="s">
        <v>575</v>
      </c>
      <c r="DC3" s="494" t="s">
        <v>575</v>
      </c>
      <c r="DD3" s="494" t="s">
        <v>575</v>
      </c>
      <c r="DE3" s="494" t="s">
        <v>575</v>
      </c>
      <c r="DF3" s="494" t="s">
        <v>575</v>
      </c>
      <c r="DG3" s="494" t="s">
        <v>575</v>
      </c>
      <c r="DH3" s="494" t="s">
        <v>575</v>
      </c>
      <c r="DI3" s="494" t="s">
        <v>575</v>
      </c>
      <c r="DJ3" s="494" t="s">
        <v>575</v>
      </c>
      <c r="DK3" s="494" t="s">
        <v>575</v>
      </c>
      <c r="DL3" s="494" t="s">
        <v>575</v>
      </c>
      <c r="DM3" s="494" t="s">
        <v>575</v>
      </c>
      <c r="DN3" s="494" t="s">
        <v>575</v>
      </c>
      <c r="DO3" s="494" t="s">
        <v>575</v>
      </c>
      <c r="DP3" s="494" t="s">
        <v>575</v>
      </c>
      <c r="DQ3" s="494" t="s">
        <v>575</v>
      </c>
      <c r="DR3" s="494" t="s">
        <v>575</v>
      </c>
      <c r="DS3" s="494" t="s">
        <v>575</v>
      </c>
      <c r="DT3" s="494" t="s">
        <v>575</v>
      </c>
      <c r="DU3" s="494" t="s">
        <v>575</v>
      </c>
      <c r="DV3" s="494" t="s">
        <v>575</v>
      </c>
      <c r="DW3" s="494" t="s">
        <v>575</v>
      </c>
      <c r="DX3" s="494" t="s">
        <v>575</v>
      </c>
      <c r="DY3" s="494" t="s">
        <v>575</v>
      </c>
      <c r="DZ3" s="494" t="s">
        <v>575</v>
      </c>
      <c r="EA3" s="494" t="s">
        <v>575</v>
      </c>
      <c r="EB3" s="494" t="s">
        <v>575</v>
      </c>
      <c r="EC3" s="494" t="s">
        <v>575</v>
      </c>
      <c r="ED3" s="494" t="s">
        <v>575</v>
      </c>
      <c r="EE3" s="494" t="s">
        <v>575</v>
      </c>
      <c r="EF3" s="494" t="s">
        <v>575</v>
      </c>
      <c r="EG3" s="494" t="s">
        <v>575</v>
      </c>
      <c r="EH3" s="494" t="s">
        <v>575</v>
      </c>
      <c r="EI3" s="494" t="s">
        <v>575</v>
      </c>
      <c r="EJ3" s="494" t="s">
        <v>575</v>
      </c>
      <c r="EK3" s="494" t="s">
        <v>575</v>
      </c>
      <c r="EL3" s="494" t="s">
        <v>575</v>
      </c>
      <c r="EM3" s="494" t="s">
        <v>575</v>
      </c>
      <c r="EN3" s="494" t="s">
        <v>575</v>
      </c>
      <c r="EO3" s="494" t="s">
        <v>575</v>
      </c>
      <c r="EP3" s="494" t="s">
        <v>575</v>
      </c>
      <c r="EQ3" s="494" t="s">
        <v>575</v>
      </c>
      <c r="ER3" s="494" t="s">
        <v>575</v>
      </c>
      <c r="ES3" s="494" t="s">
        <v>575</v>
      </c>
      <c r="ET3" s="494" t="s">
        <v>575</v>
      </c>
      <c r="EU3" s="494" t="s">
        <v>575</v>
      </c>
      <c r="EV3" s="494" t="s">
        <v>575</v>
      </c>
      <c r="EW3" s="494" t="s">
        <v>575</v>
      </c>
      <c r="EX3" s="494" t="s">
        <v>575</v>
      </c>
      <c r="EY3" s="494" t="s">
        <v>575</v>
      </c>
      <c r="EZ3" s="494" t="s">
        <v>575</v>
      </c>
      <c r="FA3" s="494" t="s">
        <v>575</v>
      </c>
      <c r="FB3" s="494" t="s">
        <v>575</v>
      </c>
      <c r="FC3" s="494" t="s">
        <v>575</v>
      </c>
      <c r="FD3" s="494" t="s">
        <v>575</v>
      </c>
      <c r="FE3" s="494" t="s">
        <v>575</v>
      </c>
      <c r="FF3" s="494" t="s">
        <v>575</v>
      </c>
      <c r="FG3" s="494" t="s">
        <v>575</v>
      </c>
      <c r="FH3" s="494" t="s">
        <v>575</v>
      </c>
      <c r="FI3" s="494" t="s">
        <v>575</v>
      </c>
      <c r="FJ3" s="494" t="s">
        <v>575</v>
      </c>
      <c r="FK3" s="494" t="s">
        <v>575</v>
      </c>
      <c r="FL3" s="494" t="s">
        <v>575</v>
      </c>
      <c r="FM3" s="494" t="s">
        <v>575</v>
      </c>
      <c r="FN3" s="494" t="s">
        <v>575</v>
      </c>
      <c r="FO3" s="494" t="s">
        <v>575</v>
      </c>
      <c r="FP3" s="494" t="s">
        <v>575</v>
      </c>
      <c r="FQ3" s="494" t="s">
        <v>575</v>
      </c>
      <c r="FR3" s="494" t="s">
        <v>575</v>
      </c>
      <c r="FS3" s="494" t="s">
        <v>575</v>
      </c>
      <c r="FT3" s="494" t="s">
        <v>575</v>
      </c>
      <c r="FU3" s="494" t="s">
        <v>575</v>
      </c>
      <c r="FV3" s="494" t="s">
        <v>575</v>
      </c>
      <c r="FW3" s="494" t="s">
        <v>575</v>
      </c>
      <c r="FX3" s="494" t="s">
        <v>575</v>
      </c>
      <c r="FY3" s="494" t="s">
        <v>575</v>
      </c>
      <c r="FZ3" s="494" t="s">
        <v>575</v>
      </c>
      <c r="GA3" s="494" t="s">
        <v>575</v>
      </c>
      <c r="GB3" s="494" t="s">
        <v>575</v>
      </c>
      <c r="GC3" s="494" t="s">
        <v>575</v>
      </c>
      <c r="GD3" s="494" t="s">
        <v>575</v>
      </c>
      <c r="GE3" s="494" t="s">
        <v>575</v>
      </c>
      <c r="GF3" s="494" t="s">
        <v>575</v>
      </c>
      <c r="GG3" s="494" t="s">
        <v>575</v>
      </c>
      <c r="GH3" s="494" t="s">
        <v>575</v>
      </c>
      <c r="GI3" s="494" t="s">
        <v>575</v>
      </c>
      <c r="GJ3" s="494" t="s">
        <v>575</v>
      </c>
      <c r="GK3" s="494" t="s">
        <v>575</v>
      </c>
      <c r="GL3" s="494" t="s">
        <v>575</v>
      </c>
      <c r="GM3" s="494" t="s">
        <v>575</v>
      </c>
      <c r="GN3" s="494" t="s">
        <v>575</v>
      </c>
      <c r="GO3" s="494" t="s">
        <v>575</v>
      </c>
      <c r="GP3" s="494" t="s">
        <v>575</v>
      </c>
      <c r="GQ3" s="494" t="s">
        <v>575</v>
      </c>
      <c r="GR3" s="494" t="s">
        <v>575</v>
      </c>
      <c r="GS3" s="494" t="s">
        <v>575</v>
      </c>
      <c r="GT3" s="494" t="s">
        <v>575</v>
      </c>
      <c r="GU3" s="494" t="s">
        <v>575</v>
      </c>
      <c r="GV3" s="494" t="s">
        <v>575</v>
      </c>
      <c r="GW3" s="494" t="s">
        <v>575</v>
      </c>
      <c r="GX3" s="494" t="s">
        <v>575</v>
      </c>
      <c r="GY3" s="494" t="s">
        <v>575</v>
      </c>
      <c r="GZ3" s="494" t="s">
        <v>575</v>
      </c>
      <c r="HA3" s="494" t="s">
        <v>575</v>
      </c>
      <c r="HB3" s="494" t="s">
        <v>575</v>
      </c>
      <c r="HC3" s="494" t="s">
        <v>575</v>
      </c>
      <c r="HD3" s="494" t="s">
        <v>575</v>
      </c>
      <c r="HE3" s="494" t="s">
        <v>575</v>
      </c>
      <c r="HF3" s="494" t="s">
        <v>575</v>
      </c>
      <c r="HG3" s="494" t="s">
        <v>575</v>
      </c>
      <c r="HH3" s="494" t="s">
        <v>575</v>
      </c>
      <c r="HI3" s="494" t="s">
        <v>575</v>
      </c>
      <c r="HJ3" s="494" t="s">
        <v>575</v>
      </c>
      <c r="HK3" s="494" t="s">
        <v>575</v>
      </c>
      <c r="HL3" s="494" t="s">
        <v>575</v>
      </c>
      <c r="HM3" s="494" t="s">
        <v>575</v>
      </c>
      <c r="HN3" s="494" t="s">
        <v>575</v>
      </c>
      <c r="HO3" s="494" t="s">
        <v>575</v>
      </c>
      <c r="HP3" s="494" t="s">
        <v>575</v>
      </c>
      <c r="HQ3" s="494" t="s">
        <v>575</v>
      </c>
      <c r="HR3" s="494" t="s">
        <v>575</v>
      </c>
      <c r="HS3" s="494" t="s">
        <v>575</v>
      </c>
      <c r="HT3" s="494" t="s">
        <v>575</v>
      </c>
      <c r="HU3" s="494" t="s">
        <v>575</v>
      </c>
      <c r="HV3" s="494" t="s">
        <v>575</v>
      </c>
      <c r="HW3" s="494" t="s">
        <v>575</v>
      </c>
      <c r="HX3" s="494" t="s">
        <v>575</v>
      </c>
      <c r="HY3" s="494" t="s">
        <v>575</v>
      </c>
      <c r="HZ3" s="494" t="s">
        <v>575</v>
      </c>
      <c r="IA3" s="494" t="s">
        <v>575</v>
      </c>
      <c r="IB3" s="494" t="s">
        <v>575</v>
      </c>
      <c r="IC3" s="494" t="s">
        <v>575</v>
      </c>
      <c r="ID3" s="494" t="s">
        <v>575</v>
      </c>
      <c r="IE3" s="494" t="s">
        <v>575</v>
      </c>
      <c r="IF3" s="494" t="s">
        <v>575</v>
      </c>
      <c r="IG3" s="494" t="s">
        <v>575</v>
      </c>
      <c r="IH3" s="494" t="s">
        <v>575</v>
      </c>
      <c r="II3" s="494" t="s">
        <v>575</v>
      </c>
      <c r="IJ3" s="494" t="s">
        <v>575</v>
      </c>
      <c r="IK3" s="494" t="s">
        <v>575</v>
      </c>
      <c r="IL3" s="494" t="s">
        <v>575</v>
      </c>
      <c r="IM3" s="494" t="s">
        <v>575</v>
      </c>
      <c r="IN3" s="494" t="s">
        <v>575</v>
      </c>
      <c r="IO3" s="494" t="s">
        <v>575</v>
      </c>
      <c r="IP3" s="494" t="s">
        <v>575</v>
      </c>
      <c r="IQ3" s="494" t="s">
        <v>575</v>
      </c>
      <c r="IR3" s="494" t="s">
        <v>575</v>
      </c>
      <c r="IS3" s="494" t="s">
        <v>575</v>
      </c>
      <c r="IT3" s="494" t="s">
        <v>575</v>
      </c>
      <c r="IU3" s="494" t="s">
        <v>575</v>
      </c>
      <c r="IV3" s="494" t="s">
        <v>575</v>
      </c>
    </row>
    <row r="4" ht="15.75">
      <c r="A4" s="314" t="s">
        <v>287</v>
      </c>
    </row>
    <row r="5" ht="55.5" customHeight="1">
      <c r="A5" s="429" t="s">
        <v>633</v>
      </c>
    </row>
    <row r="6" ht="32.25" customHeight="1">
      <c r="A6" s="310" t="s">
        <v>619</v>
      </c>
    </row>
    <row r="7" ht="26.25" customHeight="1">
      <c r="A7" s="309" t="s">
        <v>288</v>
      </c>
    </row>
    <row r="8" ht="15.75">
      <c r="A8" s="309"/>
    </row>
    <row r="9" ht="15.75">
      <c r="A9" s="309" t="s">
        <v>662</v>
      </c>
    </row>
    <row r="10" ht="15.75">
      <c r="A10" s="311"/>
    </row>
    <row r="11" ht="15.75">
      <c r="A11" s="312" t="s">
        <v>275</v>
      </c>
    </row>
    <row r="12" ht="15.75">
      <c r="A12" s="309" t="s">
        <v>276</v>
      </c>
    </row>
    <row r="13" ht="15.75">
      <c r="A13" s="309" t="s">
        <v>277</v>
      </c>
    </row>
    <row r="14" ht="15.75">
      <c r="A14" s="309" t="s">
        <v>639</v>
      </c>
    </row>
    <row r="15" ht="15.75">
      <c r="A15" s="309" t="s">
        <v>278</v>
      </c>
    </row>
    <row r="16" ht="15.75">
      <c r="A16" s="309" t="s">
        <v>279</v>
      </c>
    </row>
    <row r="17" ht="15.75">
      <c r="A17" s="309" t="s">
        <v>280</v>
      </c>
    </row>
    <row r="18" ht="15.75">
      <c r="A18" s="309" t="s">
        <v>281</v>
      </c>
    </row>
    <row r="19" ht="15.75">
      <c r="A19" s="309" t="s">
        <v>282</v>
      </c>
    </row>
    <row r="20" ht="15.75">
      <c r="A20" s="311"/>
    </row>
    <row r="21" ht="15.75">
      <c r="A21" s="312" t="s">
        <v>652</v>
      </c>
    </row>
    <row r="22" ht="15.75">
      <c r="A22" s="309" t="s">
        <v>283</v>
      </c>
    </row>
    <row r="23" ht="15.75">
      <c r="A23" s="309" t="s">
        <v>284</v>
      </c>
    </row>
    <row r="24" ht="15.75">
      <c r="A24" s="309" t="s">
        <v>285</v>
      </c>
    </row>
    <row r="25" ht="15.75">
      <c r="A25" s="309"/>
    </row>
    <row r="26" ht="15.75">
      <c r="A26" s="309"/>
    </row>
    <row r="27" ht="16.5" thickBot="1">
      <c r="A27" s="313" t="s">
        <v>289</v>
      </c>
    </row>
    <row r="28" s="529" customFormat="1" ht="16.5" thickBot="1">
      <c r="A28" s="613"/>
    </row>
    <row r="29" s="529" customFormat="1" ht="15.75">
      <c r="A29" s="644" t="s">
        <v>709</v>
      </c>
    </row>
    <row r="30" s="529" customFormat="1" ht="49.5" customHeight="1" thickBot="1">
      <c r="A30" s="614" t="s">
        <v>791</v>
      </c>
    </row>
    <row r="31" ht="15.75">
      <c r="A31" s="617" t="s">
        <v>667</v>
      </c>
    </row>
    <row r="32" ht="15.75">
      <c r="A32" s="292" t="s">
        <v>615</v>
      </c>
    </row>
    <row r="33" ht="47.25">
      <c r="A33" s="292" t="s">
        <v>664</v>
      </c>
    </row>
    <row r="34" ht="15.75">
      <c r="A34" s="292" t="s">
        <v>616</v>
      </c>
    </row>
    <row r="35" s="529" customFormat="1" ht="31.5">
      <c r="A35" s="292" t="s">
        <v>665</v>
      </c>
    </row>
    <row r="36" s="529" customFormat="1" ht="47.25">
      <c r="A36" s="292" t="s">
        <v>666</v>
      </c>
    </row>
    <row r="37" ht="15.75">
      <c r="A37" s="292" t="s">
        <v>629</v>
      </c>
    </row>
    <row r="38" ht="15.75">
      <c r="A38" s="292" t="s">
        <v>630</v>
      </c>
    </row>
    <row r="39" ht="15.75">
      <c r="A39" s="292" t="s">
        <v>631</v>
      </c>
    </row>
    <row r="40" ht="15.75">
      <c r="A40" s="292" t="s">
        <v>632</v>
      </c>
    </row>
    <row r="41" s="529" customFormat="1" ht="15.75">
      <c r="A41" s="615" t="s">
        <v>672</v>
      </c>
    </row>
    <row r="42" s="529" customFormat="1" ht="15.75">
      <c r="A42" s="615" t="s">
        <v>668</v>
      </c>
    </row>
    <row r="43" s="529" customFormat="1" ht="15.75">
      <c r="A43" s="615" t="s">
        <v>669</v>
      </c>
    </row>
    <row r="44" s="529" customFormat="1" ht="15.75">
      <c r="A44" s="615" t="s">
        <v>671</v>
      </c>
    </row>
    <row r="45" s="529" customFormat="1" ht="16.5" thickBot="1">
      <c r="A45" s="616" t="s">
        <v>670</v>
      </c>
    </row>
    <row r="46" ht="16.5" thickBot="1">
      <c r="A46" s="305"/>
    </row>
    <row r="47" ht="15.75">
      <c r="A47" s="618" t="s">
        <v>799</v>
      </c>
    </row>
    <row r="48" ht="15.75">
      <c r="A48" s="295"/>
    </row>
    <row r="49" ht="15.75">
      <c r="A49" s="295" t="s">
        <v>615</v>
      </c>
    </row>
    <row r="50" ht="31.5">
      <c r="A50" s="295" t="s">
        <v>673</v>
      </c>
    </row>
    <row r="51" s="529" customFormat="1" ht="15.75">
      <c r="A51" s="295"/>
    </row>
    <row r="52" ht="47.25">
      <c r="A52" s="295" t="s">
        <v>674</v>
      </c>
    </row>
    <row r="53" ht="15.75">
      <c r="A53" s="295" t="s">
        <v>617</v>
      </c>
    </row>
    <row r="54" ht="15.75">
      <c r="A54" s="619" t="s">
        <v>676</v>
      </c>
    </row>
    <row r="55" s="529" customFormat="1" ht="15.75">
      <c r="A55" s="619" t="s">
        <v>675</v>
      </c>
    </row>
    <row r="56" s="529" customFormat="1" ht="15.75">
      <c r="A56" s="619" t="s">
        <v>710</v>
      </c>
    </row>
    <row r="57" s="529" customFormat="1" ht="15.75">
      <c r="A57" s="619" t="s">
        <v>711</v>
      </c>
    </row>
    <row r="58" ht="16.5" thickBot="1">
      <c r="A58" s="620" t="s">
        <v>677</v>
      </c>
    </row>
    <row r="59" ht="16.5" thickBot="1">
      <c r="A59" s="305"/>
    </row>
    <row r="60" ht="15.75">
      <c r="A60" s="621" t="s">
        <v>678</v>
      </c>
    </row>
    <row r="61" ht="15.75">
      <c r="A61" s="297" t="s">
        <v>618</v>
      </c>
    </row>
    <row r="62" ht="15.75">
      <c r="A62" s="297"/>
    </row>
    <row r="63" ht="31.5">
      <c r="A63" s="297" t="s">
        <v>679</v>
      </c>
    </row>
    <row r="64" ht="31.5">
      <c r="A64" s="297" t="s">
        <v>712</v>
      </c>
    </row>
    <row r="65" ht="15.75">
      <c r="A65" s="297" t="s">
        <v>625</v>
      </c>
    </row>
    <row r="66" ht="15.75">
      <c r="A66" s="297" t="s">
        <v>626</v>
      </c>
    </row>
    <row r="67" ht="15.75">
      <c r="A67" s="297" t="s">
        <v>627</v>
      </c>
    </row>
    <row r="68" s="529" customFormat="1" ht="15.75">
      <c r="A68" s="297" t="s">
        <v>680</v>
      </c>
    </row>
    <row r="69" s="529" customFormat="1" ht="15.75">
      <c r="A69" s="297" t="s">
        <v>628</v>
      </c>
    </row>
    <row r="70" s="529" customFormat="1" ht="15.75">
      <c r="A70" s="623" t="s">
        <v>685</v>
      </c>
    </row>
    <row r="71" s="529" customFormat="1" ht="15.75">
      <c r="A71" s="623" t="s">
        <v>681</v>
      </c>
    </row>
    <row r="72" s="529" customFormat="1" ht="15.75">
      <c r="A72" s="623" t="s">
        <v>682</v>
      </c>
    </row>
    <row r="73" s="529" customFormat="1" ht="31.5">
      <c r="A73" s="623" t="s">
        <v>683</v>
      </c>
    </row>
    <row r="74" s="529" customFormat="1" ht="32.25" thickBot="1">
      <c r="A74" s="534" t="s">
        <v>684</v>
      </c>
    </row>
    <row r="75" s="622" customFormat="1" ht="16.5" thickBot="1">
      <c r="A75" s="305"/>
    </row>
    <row r="76" s="622" customFormat="1" ht="15.75">
      <c r="A76" s="627" t="s">
        <v>498</v>
      </c>
    </row>
    <row r="77" ht="15.75">
      <c r="A77" s="294" t="s">
        <v>620</v>
      </c>
    </row>
    <row r="78" ht="15.75">
      <c r="A78" s="294"/>
    </row>
    <row r="79" ht="15.75">
      <c r="A79" s="294" t="s">
        <v>713</v>
      </c>
    </row>
    <row r="80" s="529" customFormat="1" ht="31.5" customHeight="1">
      <c r="A80" s="294" t="s">
        <v>686</v>
      </c>
    </row>
    <row r="81" s="529" customFormat="1" ht="30.75" customHeight="1">
      <c r="A81" s="624" t="s">
        <v>725</v>
      </c>
    </row>
    <row r="82" ht="15.75">
      <c r="A82" s="294" t="s">
        <v>621</v>
      </c>
    </row>
    <row r="83" ht="15.75">
      <c r="A83" s="294" t="s">
        <v>622</v>
      </c>
    </row>
    <row r="84" ht="47.25">
      <c r="A84" s="294" t="s">
        <v>693</v>
      </c>
    </row>
    <row r="85" ht="31.5">
      <c r="A85" s="294" t="s">
        <v>687</v>
      </c>
    </row>
    <row r="86" ht="31.5">
      <c r="A86" s="294" t="s">
        <v>688</v>
      </c>
    </row>
    <row r="87" ht="31.5">
      <c r="A87" s="294" t="s">
        <v>689</v>
      </c>
    </row>
    <row r="88" s="529" customFormat="1" ht="15.75">
      <c r="A88" s="625" t="s">
        <v>694</v>
      </c>
    </row>
    <row r="89" s="529" customFormat="1" ht="15.75">
      <c r="A89" s="625" t="s">
        <v>690</v>
      </c>
    </row>
    <row r="90" s="529" customFormat="1" ht="15.75">
      <c r="A90" s="625" t="s">
        <v>691</v>
      </c>
    </row>
    <row r="91" s="529" customFormat="1" ht="16.5" thickBot="1">
      <c r="A91" s="626" t="s">
        <v>692</v>
      </c>
    </row>
    <row r="92" ht="16.5" thickBot="1">
      <c r="A92" s="307"/>
    </row>
    <row r="93" s="308" customFormat="1" ht="15.75">
      <c r="A93" s="630" t="s">
        <v>623</v>
      </c>
    </row>
    <row r="94" s="308" customFormat="1" ht="15.75">
      <c r="A94" s="296" t="s">
        <v>624</v>
      </c>
    </row>
    <row r="95" s="308" customFormat="1" ht="15.75">
      <c r="A95" s="296"/>
    </row>
    <row r="96" s="308" customFormat="1" ht="31.5">
      <c r="A96" s="296" t="s">
        <v>702</v>
      </c>
    </row>
    <row r="97" s="308" customFormat="1" ht="15.75">
      <c r="A97" s="296"/>
    </row>
    <row r="98" s="308" customFormat="1" ht="31.5">
      <c r="A98" s="296" t="s">
        <v>695</v>
      </c>
    </row>
    <row r="99" s="308" customFormat="1" ht="15.75">
      <c r="A99" s="296"/>
    </row>
    <row r="100" s="308" customFormat="1" ht="47.25">
      <c r="A100" s="296" t="s">
        <v>714</v>
      </c>
    </row>
    <row r="101" s="308" customFormat="1" ht="15.75">
      <c r="A101" s="296"/>
    </row>
    <row r="102" s="308" customFormat="1" ht="15.75">
      <c r="A102" s="296" t="s">
        <v>696</v>
      </c>
    </row>
    <row r="103" s="308" customFormat="1" ht="15.75">
      <c r="A103" s="296"/>
    </row>
    <row r="104" s="308" customFormat="1" ht="47.25">
      <c r="A104" s="296" t="s">
        <v>697</v>
      </c>
    </row>
    <row r="105" s="308" customFormat="1" ht="15.75">
      <c r="A105" s="628" t="s">
        <v>699</v>
      </c>
    </row>
    <row r="106" s="308" customFormat="1" ht="15.75">
      <c r="A106" s="628" t="s">
        <v>698</v>
      </c>
    </row>
    <row r="107" s="308" customFormat="1" ht="15.75">
      <c r="A107" s="628" t="s">
        <v>700</v>
      </c>
    </row>
    <row r="108" s="308" customFormat="1" ht="16.5" thickBot="1">
      <c r="A108" s="629" t="s">
        <v>701</v>
      </c>
    </row>
    <row r="109" ht="16.5" thickBot="1">
      <c r="A109" s="305"/>
    </row>
    <row r="110" ht="15.75">
      <c r="A110" s="631" t="s">
        <v>703</v>
      </c>
    </row>
    <row r="111" s="529" customFormat="1" ht="15.75">
      <c r="A111" s="293" t="s">
        <v>704</v>
      </c>
    </row>
    <row r="112" s="529" customFormat="1" ht="15.75">
      <c r="A112" s="293"/>
    </row>
    <row r="113" s="529" customFormat="1" ht="36" customHeight="1">
      <c r="A113" s="293" t="s">
        <v>705</v>
      </c>
    </row>
    <row r="114" s="529" customFormat="1" ht="13.5" customHeight="1">
      <c r="A114" s="293"/>
    </row>
    <row r="115" s="529" customFormat="1" ht="50.25" customHeight="1">
      <c r="A115" s="293" t="s">
        <v>706</v>
      </c>
    </row>
    <row r="116" s="529" customFormat="1" ht="15.75">
      <c r="A116" s="293"/>
    </row>
    <row r="117" s="529" customFormat="1" ht="15.75">
      <c r="A117" s="293" t="s">
        <v>707</v>
      </c>
    </row>
    <row r="118" s="529" customFormat="1" ht="15.75">
      <c r="A118" s="632"/>
    </row>
    <row r="119" ht="16.5" thickBot="1">
      <c r="A119" s="315" t="s">
        <v>708</v>
      </c>
    </row>
    <row r="120" ht="15">
      <c r="A120" s="529"/>
    </row>
    <row r="121" ht="15">
      <c r="A121" s="529"/>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zoomScalePageLayoutView="0" workbookViewId="0" topLeftCell="A1">
      <pane ySplit="6" topLeftCell="A7" activePane="bottomLeft" state="frozen"/>
      <selection pane="topLeft" activeCell="A84" sqref="A84"/>
      <selection pane="bottomLeft" activeCell="U62" sqref="U62:U63"/>
    </sheetView>
  </sheetViews>
  <sheetFormatPr defaultColWidth="9.140625" defaultRowHeight="15"/>
  <cols>
    <col min="1" max="1" width="13.421875" style="529" customWidth="1"/>
    <col min="2" max="4" width="20.00390625" style="529" hidden="1" customWidth="1"/>
    <col min="5" max="5" width="26.421875" style="529" customWidth="1"/>
    <col min="6" max="6" width="12.28125" style="529" customWidth="1"/>
    <col min="7" max="7" width="5.28125" style="529" hidden="1" customWidth="1"/>
    <col min="8" max="8" width="14.140625" style="529" hidden="1" customWidth="1"/>
    <col min="9" max="9" width="32.140625" style="529" customWidth="1"/>
    <col min="10" max="10" width="9.140625" style="529" hidden="1" customWidth="1"/>
    <col min="11" max="11" width="13.140625" style="529" hidden="1" customWidth="1"/>
    <col min="12" max="12" width="1.8515625" style="529" customWidth="1"/>
    <col min="13" max="13" width="55.8515625" style="529" customWidth="1"/>
    <col min="14" max="14" width="32.57421875" style="529" customWidth="1"/>
    <col min="15" max="15" width="15.421875" style="529" customWidth="1"/>
    <col min="16" max="16" width="14.140625" style="529" customWidth="1"/>
    <col min="17" max="17" width="17.00390625" style="529" customWidth="1"/>
    <col min="18" max="18" width="8.140625" style="529" hidden="1" customWidth="1"/>
    <col min="19" max="19" width="4.140625" style="529" hidden="1" customWidth="1"/>
    <col min="20" max="20" width="2.140625" style="529" customWidth="1"/>
    <col min="21" max="21" width="42.140625" style="529" customWidth="1"/>
    <col min="22" max="22" width="16.140625" style="529" customWidth="1"/>
    <col min="23" max="23" width="13.7109375" style="529" customWidth="1"/>
    <col min="24" max="24" width="17.57421875" style="529" customWidth="1"/>
    <col min="25" max="26" width="9.140625" style="529" hidden="1" customWidth="1"/>
    <col min="27" max="30" width="9.140625" style="529" customWidth="1"/>
    <col min="31" max="31" width="13.57421875" style="529" customWidth="1"/>
    <col min="32" max="32" width="9.140625" style="529" hidden="1" customWidth="1"/>
    <col min="33" max="33" width="0.85546875" style="529" hidden="1" customWidth="1"/>
    <col min="34" max="34" width="9.140625" style="529" customWidth="1"/>
    <col min="35" max="35" width="5.8515625" style="529" customWidth="1"/>
    <col min="36" max="36" width="3.421875" style="529" customWidth="1"/>
    <col min="37" max="38" width="9.140625" style="529" customWidth="1"/>
    <col min="39" max="39" width="8.140625" style="529" customWidth="1"/>
    <col min="40" max="40" width="0" style="529" hidden="1" customWidth="1"/>
    <col min="41" max="41" width="1.28515625" style="529" hidden="1" customWidth="1"/>
    <col min="42" max="42" width="9.140625" style="529" customWidth="1"/>
    <col min="43" max="43" width="7.140625" style="529" customWidth="1"/>
    <col min="44" max="16384" width="9.140625" style="529" customWidth="1"/>
  </cols>
  <sheetData>
    <row r="1" spans="1:25" ht="23.25" customHeight="1" thickBot="1">
      <c r="A1" s="1119" t="s">
        <v>780</v>
      </c>
      <c r="B1" s="1084"/>
      <c r="C1" s="1084"/>
      <c r="D1" s="1084"/>
      <c r="E1" s="1084"/>
      <c r="F1" s="1084"/>
      <c r="G1" s="1084"/>
      <c r="H1" s="1084"/>
      <c r="I1" s="1084"/>
      <c r="J1" s="1084"/>
      <c r="K1" s="1084"/>
      <c r="L1" s="1084"/>
      <c r="M1" s="1084"/>
      <c r="N1" s="1084"/>
      <c r="O1" s="1084"/>
      <c r="P1" s="1084"/>
      <c r="Q1" s="1084"/>
      <c r="R1" s="1084"/>
      <c r="S1" s="1084"/>
      <c r="T1" s="1084"/>
      <c r="U1" s="1084"/>
      <c r="V1" s="1084"/>
      <c r="W1" s="1084"/>
      <c r="X1" s="1085"/>
      <c r="Y1" s="530"/>
    </row>
    <row r="2" spans="1:25" s="196" customFormat="1" ht="54" customHeight="1" thickBot="1">
      <c r="A2" s="1120" t="s">
        <v>166</v>
      </c>
      <c r="B2" s="1121"/>
      <c r="C2" s="1121"/>
      <c r="D2" s="1121"/>
      <c r="E2" s="1121"/>
      <c r="F2" s="1121"/>
      <c r="G2" s="1121"/>
      <c r="H2" s="1121"/>
      <c r="I2" s="1121"/>
      <c r="J2" s="1121"/>
      <c r="K2" s="1121"/>
      <c r="L2" s="1121"/>
      <c r="M2" s="1122" t="s">
        <v>609</v>
      </c>
      <c r="N2" s="1122"/>
      <c r="O2" s="1122"/>
      <c r="P2" s="1122"/>
      <c r="Q2" s="668"/>
      <c r="R2" s="668"/>
      <c r="S2" s="668"/>
      <c r="T2" s="668"/>
      <c r="U2" s="1123" t="s">
        <v>604</v>
      </c>
      <c r="V2" s="1123"/>
      <c r="W2" s="1122" t="s">
        <v>290</v>
      </c>
      <c r="X2" s="1122"/>
      <c r="Y2" s="1122"/>
    </row>
    <row r="3" spans="1:24" ht="24.75" customHeight="1" thickBot="1">
      <c r="A3" s="1124" t="s">
        <v>663</v>
      </c>
      <c r="B3" s="1125"/>
      <c r="C3" s="1125"/>
      <c r="D3" s="1125"/>
      <c r="E3" s="1125"/>
      <c r="F3" s="1125"/>
      <c r="G3" s="1125"/>
      <c r="H3" s="1125"/>
      <c r="I3" s="1126"/>
      <c r="J3" s="194"/>
      <c r="K3" s="194"/>
      <c r="M3" s="1124" t="s">
        <v>498</v>
      </c>
      <c r="N3" s="1125"/>
      <c r="O3" s="1125"/>
      <c r="P3" s="1125"/>
      <c r="Q3" s="1126"/>
      <c r="R3" s="198"/>
      <c r="S3" s="198"/>
      <c r="U3" s="1124" t="s">
        <v>499</v>
      </c>
      <c r="V3" s="1125"/>
      <c r="W3" s="1125"/>
      <c r="X3" s="1126"/>
    </row>
    <row r="4" spans="1:24" ht="49.5" customHeight="1" thickBot="1">
      <c r="A4" s="1127" t="s">
        <v>772</v>
      </c>
      <c r="B4" s="1127"/>
      <c r="C4" s="1127"/>
      <c r="D4" s="1127"/>
      <c r="E4" s="1127"/>
      <c r="F4" s="1127"/>
      <c r="G4" s="1127"/>
      <c r="H4" s="1127"/>
      <c r="I4" s="1127"/>
      <c r="J4" s="528"/>
      <c r="K4" s="528"/>
      <c r="M4" s="1127" t="s">
        <v>640</v>
      </c>
      <c r="N4" s="1127"/>
      <c r="O4" s="1127"/>
      <c r="P4" s="1127"/>
      <c r="Q4" s="1127"/>
      <c r="R4" s="195"/>
      <c r="S4" s="195"/>
      <c r="U4" s="1127" t="s">
        <v>792</v>
      </c>
      <c r="V4" s="1127"/>
      <c r="W4" s="1127"/>
      <c r="X4" s="1127"/>
    </row>
    <row r="5" spans="1:24" ht="12.75" customHeight="1" thickBot="1">
      <c r="A5" s="1128"/>
      <c r="B5" s="1128"/>
      <c r="C5" s="1128"/>
      <c r="D5" s="1128"/>
      <c r="E5" s="1128"/>
      <c r="F5" s="1128"/>
      <c r="G5" s="1128"/>
      <c r="H5" s="1128"/>
      <c r="I5" s="1128"/>
      <c r="J5" s="528"/>
      <c r="K5" s="528"/>
      <c r="M5" s="439" t="s">
        <v>489</v>
      </c>
      <c r="N5" s="440" t="s">
        <v>490</v>
      </c>
      <c r="O5" s="440" t="s">
        <v>491</v>
      </c>
      <c r="P5" s="440" t="s">
        <v>492</v>
      </c>
      <c r="Q5" s="441" t="s">
        <v>493</v>
      </c>
      <c r="R5" s="195"/>
      <c r="S5" s="195"/>
      <c r="U5" s="442" t="s">
        <v>494</v>
      </c>
      <c r="V5" s="443" t="s">
        <v>495</v>
      </c>
      <c r="W5" s="443" t="s">
        <v>496</v>
      </c>
      <c r="X5" s="444" t="s">
        <v>497</v>
      </c>
    </row>
    <row r="6" spans="1:43" ht="52.5" customHeight="1" thickBot="1">
      <c r="A6" s="1129"/>
      <c r="B6" s="1129"/>
      <c r="C6" s="1129"/>
      <c r="D6" s="1129"/>
      <c r="E6" s="1129"/>
      <c r="F6" s="1129"/>
      <c r="G6" s="1129"/>
      <c r="H6" s="1129"/>
      <c r="I6" s="1129"/>
      <c r="J6" s="528" t="s">
        <v>124</v>
      </c>
      <c r="K6" s="528" t="s">
        <v>125</v>
      </c>
      <c r="M6" s="435" t="s">
        <v>605</v>
      </c>
      <c r="N6" s="436" t="s">
        <v>613</v>
      </c>
      <c r="O6" s="437" t="s">
        <v>448</v>
      </c>
      <c r="P6" s="437" t="s">
        <v>450</v>
      </c>
      <c r="Q6" s="438" t="s">
        <v>488</v>
      </c>
      <c r="R6" s="199" t="s">
        <v>134</v>
      </c>
      <c r="S6" s="199" t="s">
        <v>137</v>
      </c>
      <c r="U6" s="435" t="s">
        <v>449</v>
      </c>
      <c r="V6" s="437" t="s">
        <v>448</v>
      </c>
      <c r="W6" s="437" t="s">
        <v>450</v>
      </c>
      <c r="X6" s="438" t="s">
        <v>488</v>
      </c>
      <c r="Y6" s="199" t="s">
        <v>134</v>
      </c>
      <c r="Z6" s="199" t="s">
        <v>137</v>
      </c>
      <c r="AB6" s="1130" t="s">
        <v>465</v>
      </c>
      <c r="AC6" s="1131"/>
      <c r="AD6" s="1131"/>
      <c r="AE6" s="1131"/>
      <c r="AF6" s="1131"/>
      <c r="AG6" s="1131"/>
      <c r="AH6" s="1131"/>
      <c r="AI6" s="1132"/>
      <c r="AK6" s="1133" t="s">
        <v>246</v>
      </c>
      <c r="AL6" s="1134"/>
      <c r="AM6" s="1134"/>
      <c r="AN6" s="1134"/>
      <c r="AO6" s="1134"/>
      <c r="AP6" s="1134"/>
      <c r="AQ6" s="1135"/>
    </row>
    <row r="7" spans="1:43" ht="27.75" customHeight="1" thickBot="1">
      <c r="A7" s="1139" t="s">
        <v>4</v>
      </c>
      <c r="B7" s="1140"/>
      <c r="C7" s="1140"/>
      <c r="D7" s="1140"/>
      <c r="E7" s="1140"/>
      <c r="F7" s="1140"/>
      <c r="G7" s="1140"/>
      <c r="H7" s="1140"/>
      <c r="I7" s="1141"/>
      <c r="J7" s="528">
        <f>H14*$E$8</f>
        <v>0</v>
      </c>
      <c r="K7" s="528">
        <f>D14*$E$8</f>
        <v>0</v>
      </c>
      <c r="M7" s="402" t="str">
        <f>'All Meals'!C11</f>
        <v>Example: Chicken nuggets w/ roll and honey sauce</v>
      </c>
      <c r="N7" s="402" t="s">
        <v>451</v>
      </c>
      <c r="O7" s="403">
        <v>250</v>
      </c>
      <c r="P7" s="403">
        <v>4</v>
      </c>
      <c r="Q7" s="403">
        <v>100</v>
      </c>
      <c r="R7" s="193"/>
      <c r="S7" s="193"/>
      <c r="U7" s="404" t="s">
        <v>274</v>
      </c>
      <c r="V7" s="404">
        <v>50</v>
      </c>
      <c r="W7" s="404">
        <v>1</v>
      </c>
      <c r="X7" s="404">
        <v>100</v>
      </c>
      <c r="AB7" s="1142" t="s">
        <v>483</v>
      </c>
      <c r="AC7" s="1143"/>
      <c r="AD7" s="1143"/>
      <c r="AE7" s="1143"/>
      <c r="AF7" s="1143"/>
      <c r="AG7" s="1143"/>
      <c r="AH7" s="1143"/>
      <c r="AI7" s="1144"/>
      <c r="AK7" s="1136"/>
      <c r="AL7" s="1137"/>
      <c r="AM7" s="1137"/>
      <c r="AN7" s="1137"/>
      <c r="AO7" s="1137"/>
      <c r="AP7" s="1137"/>
      <c r="AQ7" s="1138"/>
    </row>
    <row r="8" spans="1:43" ht="47.25" customHeight="1">
      <c r="A8" s="184" t="s">
        <v>120</v>
      </c>
      <c r="B8" s="188"/>
      <c r="C8" s="188"/>
      <c r="D8" s="188"/>
      <c r="E8" s="678">
        <f>IF(ISERROR(AVERAGE('All Meals'!J12:J62)),0,AVERAGE('All Meals'!J12:J62))</f>
        <v>0.5</v>
      </c>
      <c r="F8" s="183" t="s">
        <v>121</v>
      </c>
      <c r="G8" s="523"/>
      <c r="H8" s="523"/>
      <c r="I8" s="663">
        <f>'Weekly Report'!G5</f>
        <v>2.5</v>
      </c>
      <c r="J8" s="528"/>
      <c r="K8" s="528"/>
      <c r="M8" s="669" t="str">
        <f>IF('All Meals'!C13="","",'All Meals'!C13)</f>
        <v>Hamburger on a Bun</v>
      </c>
      <c r="N8" s="670"/>
      <c r="O8" s="671"/>
      <c r="P8" s="671"/>
      <c r="Q8" s="671"/>
      <c r="R8" s="672">
        <f aca="true" t="shared" si="0" ref="R8:R39">O8*Q8</f>
        <v>0</v>
      </c>
      <c r="S8" s="672">
        <f aca="true" t="shared" si="1" ref="S8:S39">P8*Q8</f>
        <v>0</v>
      </c>
      <c r="T8" s="673"/>
      <c r="U8" s="674"/>
      <c r="V8" s="674"/>
      <c r="W8" s="674"/>
      <c r="X8" s="674"/>
      <c r="Y8" s="529">
        <f aca="true" t="shared" si="2" ref="Y8:Y39">V8*X8</f>
        <v>0</v>
      </c>
      <c r="Z8" s="529">
        <f aca="true" t="shared" si="3" ref="Z8:Z39">W8*X8</f>
        <v>0</v>
      </c>
      <c r="AB8" s="1145" t="s">
        <v>463</v>
      </c>
      <c r="AC8" s="1146"/>
      <c r="AD8" s="1146"/>
      <c r="AE8" s="1146"/>
      <c r="AF8" s="597">
        <v>1</v>
      </c>
      <c r="AG8" s="597">
        <f>INDEX(cups1,AF8)</f>
        <v>0</v>
      </c>
      <c r="AH8" s="1147"/>
      <c r="AI8" s="1148"/>
      <c r="AK8" s="962" t="s">
        <v>236</v>
      </c>
      <c r="AL8" s="963"/>
      <c r="AM8" s="963"/>
      <c r="AN8" s="597">
        <v>1</v>
      </c>
      <c r="AO8" s="597">
        <f>INDEX(Cups,AN8)</f>
        <v>0</v>
      </c>
      <c r="AP8" s="1149"/>
      <c r="AQ8" s="1150"/>
    </row>
    <row r="9" spans="1:43" ht="47.25" customHeight="1">
      <c r="A9" s="1151" t="s">
        <v>607</v>
      </c>
      <c r="B9" s="1152"/>
      <c r="C9" s="1152"/>
      <c r="D9" s="1152"/>
      <c r="E9" s="1153"/>
      <c r="F9" s="1154" t="s">
        <v>608</v>
      </c>
      <c r="G9" s="1155"/>
      <c r="H9" s="1155"/>
      <c r="I9" s="1156"/>
      <c r="J9" s="528"/>
      <c r="K9" s="528"/>
      <c r="M9" s="669" t="str">
        <f>IF('All Meals'!C14="","",'All Meals'!C14)</f>
        <v>Chicken Stir-Fry </v>
      </c>
      <c r="N9" s="670"/>
      <c r="O9" s="671"/>
      <c r="P9" s="671"/>
      <c r="Q9" s="671"/>
      <c r="R9" s="672">
        <f t="shared" si="0"/>
        <v>0</v>
      </c>
      <c r="S9" s="672">
        <f t="shared" si="1"/>
        <v>0</v>
      </c>
      <c r="T9" s="673"/>
      <c r="U9" s="671"/>
      <c r="V9" s="671"/>
      <c r="W9" s="671"/>
      <c r="X9" s="671"/>
      <c r="Y9" s="529">
        <f t="shared" si="2"/>
        <v>0</v>
      </c>
      <c r="Z9" s="529">
        <f t="shared" si="3"/>
        <v>0</v>
      </c>
      <c r="AB9" s="1145" t="s">
        <v>464</v>
      </c>
      <c r="AC9" s="1146"/>
      <c r="AD9" s="1146"/>
      <c r="AE9" s="1146"/>
      <c r="AF9" s="597">
        <v>1</v>
      </c>
      <c r="AG9" s="597">
        <f>INDEX(cups1,AF9)</f>
        <v>0</v>
      </c>
      <c r="AH9" s="1147"/>
      <c r="AI9" s="1148"/>
      <c r="AK9" s="962"/>
      <c r="AL9" s="963"/>
      <c r="AM9" s="963"/>
      <c r="AN9" s="597">
        <v>1</v>
      </c>
      <c r="AO9" s="597">
        <f>INDEX(Cups,AN9)</f>
        <v>0</v>
      </c>
      <c r="AP9" s="1157"/>
      <c r="AQ9" s="1158"/>
    </row>
    <row r="10" spans="1:43" ht="47.25" customHeight="1">
      <c r="A10" s="539"/>
      <c r="B10" s="540">
        <v>4</v>
      </c>
      <c r="C10" s="541">
        <v>132.59333333333333</v>
      </c>
      <c r="D10" s="541">
        <v>0.3433066666666667</v>
      </c>
      <c r="E10" s="542" t="s">
        <v>508</v>
      </c>
      <c r="F10" s="646"/>
      <c r="G10" s="647">
        <v>4</v>
      </c>
      <c r="H10" s="648">
        <v>3.675</v>
      </c>
      <c r="I10" s="549" t="s">
        <v>508</v>
      </c>
      <c r="J10" s="528" t="s">
        <v>126</v>
      </c>
      <c r="K10" s="528" t="s">
        <v>127</v>
      </c>
      <c r="M10" s="669" t="str">
        <f>IF('All Meals'!C15="","",'All Meals'!C15)</f>
        <v>Pepperoni Pizza</v>
      </c>
      <c r="N10" s="670"/>
      <c r="O10" s="675"/>
      <c r="P10" s="675"/>
      <c r="Q10" s="675"/>
      <c r="R10" s="672">
        <f t="shared" si="0"/>
        <v>0</v>
      </c>
      <c r="S10" s="672">
        <f t="shared" si="1"/>
        <v>0</v>
      </c>
      <c r="T10" s="673"/>
      <c r="U10" s="671"/>
      <c r="V10" s="675"/>
      <c r="W10" s="675"/>
      <c r="X10" s="675"/>
      <c r="Y10" s="529">
        <f t="shared" si="2"/>
        <v>0</v>
      </c>
      <c r="Z10" s="529">
        <f t="shared" si="3"/>
        <v>0</v>
      </c>
      <c r="AB10" s="1145" t="s">
        <v>471</v>
      </c>
      <c r="AC10" s="1146"/>
      <c r="AD10" s="1146"/>
      <c r="AE10" s="1146"/>
      <c r="AF10" s="414"/>
      <c r="AG10" s="414"/>
      <c r="AH10" s="1159"/>
      <c r="AI10" s="1160"/>
      <c r="AK10" s="962"/>
      <c r="AL10" s="963"/>
      <c r="AM10" s="963"/>
      <c r="AN10" s="597">
        <v>1</v>
      </c>
      <c r="AO10" s="597">
        <f>INDEX(Cups,AN10)</f>
        <v>0</v>
      </c>
      <c r="AP10" s="1157"/>
      <c r="AQ10" s="1158"/>
    </row>
    <row r="11" spans="1:43" ht="47.25" customHeight="1">
      <c r="A11" s="539"/>
      <c r="B11" s="540"/>
      <c r="C11" s="541">
        <v>154.99333333333334</v>
      </c>
      <c r="D11" s="541">
        <v>1.060806666666667</v>
      </c>
      <c r="E11" s="543" t="s">
        <v>509</v>
      </c>
      <c r="F11" s="649"/>
      <c r="G11" s="649"/>
      <c r="H11" s="648">
        <v>12.25</v>
      </c>
      <c r="I11" s="550" t="s">
        <v>509</v>
      </c>
      <c r="J11" s="528">
        <f>J7</f>
        <v>0</v>
      </c>
      <c r="K11" s="528">
        <f>K7</f>
        <v>0</v>
      </c>
      <c r="M11" s="669" t="str">
        <f>IF('All Meals'!C16="","",'All Meals'!C16)</f>
        <v>Walking Taco</v>
      </c>
      <c r="N11" s="670"/>
      <c r="O11" s="675"/>
      <c r="P11" s="675"/>
      <c r="Q11" s="675"/>
      <c r="R11" s="672">
        <f t="shared" si="0"/>
        <v>0</v>
      </c>
      <c r="S11" s="672">
        <f t="shared" si="1"/>
        <v>0</v>
      </c>
      <c r="T11" s="673"/>
      <c r="U11" s="671"/>
      <c r="V11" s="675"/>
      <c r="W11" s="675"/>
      <c r="X11" s="675"/>
      <c r="Y11" s="529">
        <f t="shared" si="2"/>
        <v>0</v>
      </c>
      <c r="Z11" s="529">
        <f t="shared" si="3"/>
        <v>0</v>
      </c>
      <c r="AB11" s="1145"/>
      <c r="AC11" s="1146"/>
      <c r="AD11" s="1146"/>
      <c r="AE11" s="1146"/>
      <c r="AF11" s="414"/>
      <c r="AG11" s="414"/>
      <c r="AH11" s="1159"/>
      <c r="AI11" s="1160"/>
      <c r="AK11" s="962"/>
      <c r="AL11" s="963"/>
      <c r="AM11" s="963"/>
      <c r="AN11" s="597">
        <v>1</v>
      </c>
      <c r="AO11" s="597">
        <f>INDEX(Cups,AN11)</f>
        <v>0</v>
      </c>
      <c r="AP11" s="1157"/>
      <c r="AQ11" s="1158"/>
    </row>
    <row r="12" spans="1:43" ht="47.25" customHeight="1">
      <c r="A12" s="539"/>
      <c r="B12" s="540"/>
      <c r="C12" s="541">
        <v>177.39333333333335</v>
      </c>
      <c r="D12" s="541">
        <v>1.778306666666667</v>
      </c>
      <c r="E12" s="543" t="s">
        <v>510</v>
      </c>
      <c r="F12" s="649"/>
      <c r="G12" s="649"/>
      <c r="H12" s="648">
        <v>20.825</v>
      </c>
      <c r="I12" s="550" t="s">
        <v>510</v>
      </c>
      <c r="J12" s="528"/>
      <c r="K12" s="528"/>
      <c r="M12" s="669" t="str">
        <f>IF('All Meals'!C17="","",'All Meals'!C17)</f>
        <v>Mac &amp; Cheese</v>
      </c>
      <c r="N12" s="670"/>
      <c r="O12" s="675"/>
      <c r="P12" s="675"/>
      <c r="Q12" s="675"/>
      <c r="R12" s="672">
        <f t="shared" si="0"/>
        <v>0</v>
      </c>
      <c r="S12" s="672">
        <f t="shared" si="1"/>
        <v>0</v>
      </c>
      <c r="T12" s="673"/>
      <c r="U12" s="671"/>
      <c r="V12" s="675"/>
      <c r="W12" s="675"/>
      <c r="X12" s="675"/>
      <c r="Y12" s="529">
        <f t="shared" si="2"/>
        <v>0</v>
      </c>
      <c r="Z12" s="529">
        <f t="shared" si="3"/>
        <v>0</v>
      </c>
      <c r="AB12" s="1145" t="s">
        <v>482</v>
      </c>
      <c r="AC12" s="1146"/>
      <c r="AD12" s="1146"/>
      <c r="AE12" s="1146"/>
      <c r="AF12" s="318"/>
      <c r="AG12" s="318"/>
      <c r="AH12" s="1161">
        <f>ROUND(IF(ISERROR((AH10*AG8)/AG9),0,(AH10*AG8)/AG9),2)</f>
        <v>0</v>
      </c>
      <c r="AI12" s="1162"/>
      <c r="AK12" s="962"/>
      <c r="AL12" s="963"/>
      <c r="AM12" s="963"/>
      <c r="AN12" s="597">
        <v>1</v>
      </c>
      <c r="AO12" s="597">
        <f>INDEX(Cups,AN12)</f>
        <v>0</v>
      </c>
      <c r="AP12" s="1163"/>
      <c r="AQ12" s="1164"/>
    </row>
    <row r="13" spans="1:43" ht="47.25" customHeight="1" thickBot="1">
      <c r="A13" s="544"/>
      <c r="B13" s="545"/>
      <c r="C13" s="546">
        <v>0</v>
      </c>
      <c r="D13" s="546">
        <v>0</v>
      </c>
      <c r="E13" s="547" t="s">
        <v>148</v>
      </c>
      <c r="F13" s="650"/>
      <c r="G13" s="650"/>
      <c r="H13" s="650">
        <v>0</v>
      </c>
      <c r="I13" s="551" t="s">
        <v>148</v>
      </c>
      <c r="J13" s="528"/>
      <c r="K13" s="528"/>
      <c r="M13" s="669">
        <f>IF('All Meals'!C18="","",'All Meals'!C18)</f>
      </c>
      <c r="N13" s="670"/>
      <c r="O13" s="676"/>
      <c r="P13" s="676"/>
      <c r="Q13" s="675"/>
      <c r="R13" s="672">
        <f t="shared" si="0"/>
        <v>0</v>
      </c>
      <c r="S13" s="672">
        <f t="shared" si="1"/>
        <v>0</v>
      </c>
      <c r="T13" s="673"/>
      <c r="U13" s="671"/>
      <c r="V13" s="675"/>
      <c r="W13" s="675"/>
      <c r="X13" s="675"/>
      <c r="Y13" s="529">
        <f t="shared" si="2"/>
        <v>0</v>
      </c>
      <c r="Z13" s="529">
        <f t="shared" si="3"/>
        <v>0</v>
      </c>
      <c r="AB13" s="1145"/>
      <c r="AC13" s="1146"/>
      <c r="AD13" s="1146"/>
      <c r="AE13" s="1146"/>
      <c r="AF13" s="597"/>
      <c r="AG13" s="597"/>
      <c r="AH13" s="1161"/>
      <c r="AI13" s="1162"/>
      <c r="AK13" s="964"/>
      <c r="AL13" s="965"/>
      <c r="AM13" s="965"/>
      <c r="AN13" s="253"/>
      <c r="AO13" s="253"/>
      <c r="AP13" s="1165">
        <f>SUM(AO8:AO12)</f>
        <v>0</v>
      </c>
      <c r="AQ13" s="1166"/>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8"/>
      <c r="K14" s="528"/>
      <c r="M14" s="669">
        <f>IF('All Meals'!C19="","",'All Meals'!C19)</f>
      </c>
      <c r="N14" s="670"/>
      <c r="O14" s="676"/>
      <c r="P14" s="676"/>
      <c r="Q14" s="675"/>
      <c r="R14" s="672">
        <f t="shared" si="0"/>
        <v>0</v>
      </c>
      <c r="S14" s="672">
        <f t="shared" si="1"/>
        <v>0</v>
      </c>
      <c r="T14" s="673"/>
      <c r="U14" s="671"/>
      <c r="V14" s="675"/>
      <c r="W14" s="675"/>
      <c r="X14" s="675"/>
      <c r="Y14" s="529">
        <f t="shared" si="2"/>
        <v>0</v>
      </c>
      <c r="Z14" s="529">
        <f t="shared" si="3"/>
        <v>0</v>
      </c>
      <c r="AB14" s="1142" t="s">
        <v>484</v>
      </c>
      <c r="AC14" s="1143"/>
      <c r="AD14" s="1143"/>
      <c r="AE14" s="1143"/>
      <c r="AF14" s="1143"/>
      <c r="AG14" s="1143"/>
      <c r="AH14" s="1143"/>
      <c r="AI14" s="1144"/>
      <c r="AK14" s="1167" t="s">
        <v>445</v>
      </c>
      <c r="AL14" s="1168"/>
      <c r="AM14" s="1168"/>
      <c r="AN14" s="1168"/>
      <c r="AO14" s="1168"/>
      <c r="AP14" s="1168"/>
      <c r="AQ14" s="1169"/>
    </row>
    <row r="15" spans="1:43" ht="47.25" customHeight="1" thickBot="1">
      <c r="A15" s="1173" t="s">
        <v>10</v>
      </c>
      <c r="B15" s="1174"/>
      <c r="C15" s="1174"/>
      <c r="D15" s="1174"/>
      <c r="E15" s="1174"/>
      <c r="F15" s="1174"/>
      <c r="G15" s="1174"/>
      <c r="H15" s="1174"/>
      <c r="I15" s="1175"/>
      <c r="J15" s="528" t="s">
        <v>124</v>
      </c>
      <c r="K15" s="528" t="s">
        <v>125</v>
      </c>
      <c r="M15" s="669">
        <f>IF('All Meals'!C20="","",'All Meals'!C20)</f>
      </c>
      <c r="N15" s="670"/>
      <c r="O15" s="676"/>
      <c r="P15" s="676"/>
      <c r="Q15" s="675"/>
      <c r="R15" s="672">
        <f t="shared" si="0"/>
        <v>0</v>
      </c>
      <c r="S15" s="672">
        <f t="shared" si="1"/>
        <v>0</v>
      </c>
      <c r="T15" s="673"/>
      <c r="U15" s="671"/>
      <c r="V15" s="675"/>
      <c r="W15" s="675"/>
      <c r="X15" s="675"/>
      <c r="Y15" s="529">
        <f t="shared" si="2"/>
        <v>0</v>
      </c>
      <c r="Z15" s="529">
        <f t="shared" si="3"/>
        <v>0</v>
      </c>
      <c r="AB15" s="1145" t="s">
        <v>485</v>
      </c>
      <c r="AC15" s="1146"/>
      <c r="AD15" s="1146"/>
      <c r="AE15" s="1146"/>
      <c r="AF15" s="25"/>
      <c r="AG15" s="25"/>
      <c r="AH15" s="1176"/>
      <c r="AI15" s="1177"/>
      <c r="AK15" s="1170"/>
      <c r="AL15" s="1171"/>
      <c r="AM15" s="1171"/>
      <c r="AN15" s="1171"/>
      <c r="AO15" s="1171"/>
      <c r="AP15" s="1171"/>
      <c r="AQ15" s="1172"/>
    </row>
    <row r="16" spans="1:43" ht="47.25" customHeight="1">
      <c r="A16" s="191" t="s">
        <v>120</v>
      </c>
      <c r="B16" s="189"/>
      <c r="C16" s="190"/>
      <c r="D16" s="190"/>
      <c r="E16" s="679">
        <f>IF(ISERROR(AVERAGE('All Meals'!T12:T62)),0,AVERAGE('All Meals'!T12:T62))</f>
        <v>1</v>
      </c>
      <c r="F16" s="531" t="s">
        <v>122</v>
      </c>
      <c r="G16" s="524"/>
      <c r="H16" s="524"/>
      <c r="I16" s="663">
        <f>'Weekly Report'!G32</f>
        <v>5</v>
      </c>
      <c r="J16" s="528">
        <f>C22*$E$16</f>
        <v>0</v>
      </c>
      <c r="K16" s="528">
        <f>D22*$E$16</f>
        <v>0</v>
      </c>
      <c r="M16" s="669">
        <f>IF('All Meals'!C21="","",'All Meals'!C21)</f>
      </c>
      <c r="N16" s="670"/>
      <c r="O16" s="676"/>
      <c r="P16" s="676"/>
      <c r="Q16" s="675"/>
      <c r="R16" s="672">
        <f t="shared" si="0"/>
        <v>0</v>
      </c>
      <c r="S16" s="672">
        <f t="shared" si="1"/>
        <v>0</v>
      </c>
      <c r="T16" s="673"/>
      <c r="U16" s="677"/>
      <c r="V16" s="676"/>
      <c r="W16" s="676"/>
      <c r="X16" s="676"/>
      <c r="Y16" s="529">
        <f t="shared" si="2"/>
        <v>0</v>
      </c>
      <c r="Z16" s="529">
        <f t="shared" si="3"/>
        <v>0</v>
      </c>
      <c r="AB16" s="1145" t="s">
        <v>486</v>
      </c>
      <c r="AC16" s="1146"/>
      <c r="AD16" s="1146"/>
      <c r="AE16" s="1146"/>
      <c r="AF16" s="25"/>
      <c r="AG16" s="25"/>
      <c r="AH16" s="1176"/>
      <c r="AI16" s="1177"/>
      <c r="AK16" s="1178" t="s">
        <v>237</v>
      </c>
      <c r="AL16" s="1179"/>
      <c r="AM16" s="1180"/>
      <c r="AN16" s="193"/>
      <c r="AO16" s="193"/>
      <c r="AP16" s="953"/>
      <c r="AQ16" s="954"/>
    </row>
    <row r="17" spans="1:43" ht="47.25" customHeight="1">
      <c r="A17" s="1181" t="s">
        <v>123</v>
      </c>
      <c r="B17" s="1182"/>
      <c r="C17" s="1182"/>
      <c r="D17" s="1182"/>
      <c r="E17" s="1182"/>
      <c r="F17" s="1182"/>
      <c r="G17" s="1182"/>
      <c r="H17" s="1182"/>
      <c r="I17" s="1183"/>
      <c r="J17" s="528" t="s">
        <v>118</v>
      </c>
      <c r="K17" s="528" t="s">
        <v>119</v>
      </c>
      <c r="M17" s="669">
        <f>IF('All Meals'!C22="","",'All Meals'!C22)</f>
      </c>
      <c r="N17" s="670"/>
      <c r="O17" s="676"/>
      <c r="P17" s="676"/>
      <c r="Q17" s="675"/>
      <c r="R17" s="672">
        <f t="shared" si="0"/>
        <v>0</v>
      </c>
      <c r="S17" s="672">
        <f t="shared" si="1"/>
        <v>0</v>
      </c>
      <c r="T17" s="673"/>
      <c r="U17" s="677"/>
      <c r="V17" s="676"/>
      <c r="W17" s="676"/>
      <c r="X17" s="676"/>
      <c r="Y17" s="529">
        <f t="shared" si="2"/>
        <v>0</v>
      </c>
      <c r="Z17" s="529">
        <f t="shared" si="3"/>
        <v>0</v>
      </c>
      <c r="AB17" s="1184" t="s">
        <v>470</v>
      </c>
      <c r="AC17" s="1185"/>
      <c r="AD17" s="1185"/>
      <c r="AE17" s="1185"/>
      <c r="AF17" s="254"/>
      <c r="AG17" s="254"/>
      <c r="AH17" s="1186"/>
      <c r="AI17" s="1187"/>
      <c r="AK17" s="950"/>
      <c r="AL17" s="951"/>
      <c r="AM17" s="952"/>
      <c r="AN17" s="193"/>
      <c r="AO17" s="193"/>
      <c r="AP17" s="955"/>
      <c r="AQ17" s="956"/>
    </row>
    <row r="18" spans="1:43" ht="47.25" customHeight="1" thickBot="1">
      <c r="A18" s="535"/>
      <c r="B18" s="536">
        <v>4</v>
      </c>
      <c r="C18" s="552">
        <v>114.65</v>
      </c>
      <c r="D18" s="552">
        <v>0.3595</v>
      </c>
      <c r="E18" s="1190" t="s">
        <v>505</v>
      </c>
      <c r="F18" s="1190"/>
      <c r="G18" s="1190"/>
      <c r="H18" s="1190"/>
      <c r="I18" s="1191"/>
      <c r="J18" s="528"/>
      <c r="K18" s="528"/>
      <c r="M18" s="669">
        <f>IF('All Meals'!C23="","",'All Meals'!C23)</f>
      </c>
      <c r="N18" s="670"/>
      <c r="O18" s="676"/>
      <c r="P18" s="676"/>
      <c r="Q18" s="675"/>
      <c r="R18" s="672">
        <f t="shared" si="0"/>
        <v>0</v>
      </c>
      <c r="S18" s="672">
        <f t="shared" si="1"/>
        <v>0</v>
      </c>
      <c r="T18" s="673"/>
      <c r="U18" s="677"/>
      <c r="V18" s="676"/>
      <c r="W18" s="676"/>
      <c r="X18" s="676"/>
      <c r="Y18" s="529">
        <f t="shared" si="2"/>
        <v>0</v>
      </c>
      <c r="Z18" s="529">
        <f t="shared" si="3"/>
        <v>0</v>
      </c>
      <c r="AB18" s="1145"/>
      <c r="AC18" s="1146"/>
      <c r="AD18" s="1146"/>
      <c r="AE18" s="1146"/>
      <c r="AF18" s="255"/>
      <c r="AG18" s="255"/>
      <c r="AH18" s="1188"/>
      <c r="AI18" s="1189"/>
      <c r="AK18" s="821" t="s">
        <v>235</v>
      </c>
      <c r="AL18" s="934"/>
      <c r="AM18" s="935"/>
      <c r="AN18" s="254"/>
      <c r="AO18" s="254"/>
      <c r="AP18" s="1192">
        <f>FLOOR(AP16,0.125)</f>
        <v>0</v>
      </c>
      <c r="AQ18" s="1193"/>
    </row>
    <row r="19" spans="1:43" ht="47.25" customHeight="1" thickBot="1">
      <c r="A19" s="535"/>
      <c r="B19" s="536"/>
      <c r="C19" s="552">
        <v>92.5</v>
      </c>
      <c r="D19" s="552">
        <v>0.841</v>
      </c>
      <c r="E19" s="1190" t="s">
        <v>506</v>
      </c>
      <c r="F19" s="1190"/>
      <c r="G19" s="1190"/>
      <c r="H19" s="1190"/>
      <c r="I19" s="1191"/>
      <c r="J19" s="528" t="s">
        <v>126</v>
      </c>
      <c r="K19" s="528" t="s">
        <v>127</v>
      </c>
      <c r="M19" s="669">
        <f>IF('All Meals'!C24="","",'All Meals'!C24)</f>
      </c>
      <c r="N19" s="670"/>
      <c r="O19" s="676"/>
      <c r="P19" s="676"/>
      <c r="Q19" s="675"/>
      <c r="R19" s="672">
        <f t="shared" si="0"/>
        <v>0</v>
      </c>
      <c r="S19" s="672">
        <f t="shared" si="1"/>
        <v>0</v>
      </c>
      <c r="T19" s="673"/>
      <c r="U19" s="677"/>
      <c r="V19" s="676"/>
      <c r="W19" s="676"/>
      <c r="X19" s="676"/>
      <c r="Y19" s="529">
        <f t="shared" si="2"/>
        <v>0</v>
      </c>
      <c r="Z19" s="529">
        <f t="shared" si="3"/>
        <v>0</v>
      </c>
      <c r="AB19" s="1145" t="s">
        <v>487</v>
      </c>
      <c r="AC19" s="1146"/>
      <c r="AD19" s="1146"/>
      <c r="AE19" s="1146"/>
      <c r="AF19" s="254"/>
      <c r="AG19" s="254"/>
      <c r="AH19" s="1198">
        <f>ROUND(IF(ISERROR((AH17*AH15)/AH16),0,(AH17*AH15)/AH16),2)</f>
        <v>0</v>
      </c>
      <c r="AI19" s="1199"/>
      <c r="AK19" s="822"/>
      <c r="AL19" s="936"/>
      <c r="AM19" s="937"/>
      <c r="AN19" s="255"/>
      <c r="AO19" s="255"/>
      <c r="AP19" s="1194"/>
      <c r="AQ19" s="1195"/>
    </row>
    <row r="20" spans="1:35" ht="47.25" customHeight="1" thickBot="1">
      <c r="A20" s="535"/>
      <c r="B20" s="536"/>
      <c r="C20" s="552">
        <v>124.15</v>
      </c>
      <c r="D20" s="552">
        <v>1.0635</v>
      </c>
      <c r="E20" s="1190" t="s">
        <v>507</v>
      </c>
      <c r="F20" s="1190"/>
      <c r="G20" s="1190"/>
      <c r="H20" s="1190"/>
      <c r="I20" s="1191"/>
      <c r="J20" s="528">
        <f>J16</f>
        <v>0</v>
      </c>
      <c r="K20" s="528">
        <f>K16</f>
        <v>0</v>
      </c>
      <c r="M20" s="669">
        <f>IF('All Meals'!C25="","",'All Meals'!C25)</f>
      </c>
      <c r="N20" s="670"/>
      <c r="O20" s="676"/>
      <c r="P20" s="676"/>
      <c r="Q20" s="675"/>
      <c r="R20" s="672">
        <f t="shared" si="0"/>
        <v>0</v>
      </c>
      <c r="S20" s="672">
        <f t="shared" si="1"/>
        <v>0</v>
      </c>
      <c r="T20" s="673"/>
      <c r="U20" s="677"/>
      <c r="V20" s="676"/>
      <c r="W20" s="676"/>
      <c r="X20" s="676"/>
      <c r="Y20" s="529">
        <f t="shared" si="2"/>
        <v>0</v>
      </c>
      <c r="Z20" s="529">
        <f t="shared" si="3"/>
        <v>0</v>
      </c>
      <c r="AB20" s="1196"/>
      <c r="AC20" s="1197"/>
      <c r="AD20" s="1197"/>
      <c r="AE20" s="1197"/>
      <c r="AF20" s="255"/>
      <c r="AG20" s="255"/>
      <c r="AH20" s="1200"/>
      <c r="AI20" s="1201"/>
    </row>
    <row r="21" spans="1:26" ht="47.25" customHeight="1" thickBot="1">
      <c r="A21" s="537"/>
      <c r="B21" s="538"/>
      <c r="C21" s="538">
        <v>0</v>
      </c>
      <c r="D21" s="538">
        <v>0</v>
      </c>
      <c r="E21" s="1202" t="s">
        <v>149</v>
      </c>
      <c r="F21" s="1202"/>
      <c r="G21" s="1202"/>
      <c r="H21" s="1202"/>
      <c r="I21" s="1203"/>
      <c r="J21" s="528"/>
      <c r="K21" s="528"/>
      <c r="M21" s="669">
        <f>IF('All Meals'!C26="","",'All Meals'!C26)</f>
      </c>
      <c r="N21" s="670"/>
      <c r="O21" s="676"/>
      <c r="P21" s="676"/>
      <c r="Q21" s="675"/>
      <c r="R21" s="672">
        <f t="shared" si="0"/>
        <v>0</v>
      </c>
      <c r="S21" s="672">
        <f t="shared" si="1"/>
        <v>0</v>
      </c>
      <c r="T21" s="673"/>
      <c r="U21" s="677"/>
      <c r="V21" s="676"/>
      <c r="W21" s="676"/>
      <c r="X21" s="676"/>
      <c r="Y21" s="529">
        <f t="shared" si="2"/>
        <v>0</v>
      </c>
      <c r="Z21" s="529">
        <f t="shared" si="3"/>
        <v>0</v>
      </c>
    </row>
    <row r="22" spans="2:43" ht="47.25" customHeight="1" thickBot="1">
      <c r="B22" s="85"/>
      <c r="C22" s="85">
        <f>IF($B$18=1,C18,IF($B$18=2,C19,IF($B$18=3,C20,IF($B$18=4,C21,0))))</f>
        <v>0</v>
      </c>
      <c r="D22" s="85">
        <f>IF($B$18=1,D18,IF($B$18=2,D19,IF($B$18=3,D20,IF($B$18=4,D21,0))))</f>
        <v>0</v>
      </c>
      <c r="E22" s="528"/>
      <c r="F22" s="528"/>
      <c r="G22" s="528"/>
      <c r="H22" s="528"/>
      <c r="I22" s="528"/>
      <c r="J22" s="528"/>
      <c r="K22" s="528"/>
      <c r="M22" s="669">
        <f>IF('All Meals'!C27="","",'All Meals'!C27)</f>
      </c>
      <c r="N22" s="670"/>
      <c r="O22" s="676"/>
      <c r="P22" s="676"/>
      <c r="Q22" s="675"/>
      <c r="R22" s="672">
        <f t="shared" si="0"/>
        <v>0</v>
      </c>
      <c r="S22" s="672">
        <f t="shared" si="1"/>
        <v>0</v>
      </c>
      <c r="T22" s="673"/>
      <c r="U22" s="677"/>
      <c r="V22" s="676"/>
      <c r="W22" s="676"/>
      <c r="X22" s="676"/>
      <c r="Y22" s="529">
        <f t="shared" si="2"/>
        <v>0</v>
      </c>
      <c r="Z22" s="529">
        <f t="shared" si="3"/>
        <v>0</v>
      </c>
      <c r="AB22" s="1204" t="s">
        <v>614</v>
      </c>
      <c r="AC22" s="1204"/>
      <c r="AD22" s="1204"/>
      <c r="AE22" s="1204"/>
      <c r="AF22" s="1204"/>
      <c r="AG22" s="1204"/>
      <c r="AH22" s="1204"/>
      <c r="AI22" s="1204"/>
      <c r="AJ22" s="1204"/>
      <c r="AK22" s="1204"/>
      <c r="AL22" s="1204"/>
      <c r="AM22" s="1204"/>
      <c r="AN22" s="1204"/>
      <c r="AO22" s="1204"/>
      <c r="AP22" s="1204"/>
      <c r="AQ22" s="1204"/>
    </row>
    <row r="23" spans="1:26" ht="47.25" customHeight="1">
      <c r="A23" s="1205" t="s">
        <v>773</v>
      </c>
      <c r="B23" s="1206"/>
      <c r="C23" s="1206"/>
      <c r="D23" s="1206"/>
      <c r="E23" s="1206"/>
      <c r="F23" s="1206"/>
      <c r="G23" s="1206"/>
      <c r="H23" s="1206"/>
      <c r="I23" s="1207"/>
      <c r="J23" s="528"/>
      <c r="K23" s="528"/>
      <c r="M23" s="669">
        <f>IF('All Meals'!C28="","",'All Meals'!C28)</f>
      </c>
      <c r="N23" s="670"/>
      <c r="O23" s="676"/>
      <c r="P23" s="676"/>
      <c r="Q23" s="675"/>
      <c r="R23" s="672">
        <f t="shared" si="0"/>
        <v>0</v>
      </c>
      <c r="S23" s="672">
        <f t="shared" si="1"/>
        <v>0</v>
      </c>
      <c r="T23" s="673"/>
      <c r="U23" s="677"/>
      <c r="V23" s="676"/>
      <c r="W23" s="676"/>
      <c r="X23" s="676"/>
      <c r="Y23" s="529">
        <f t="shared" si="2"/>
        <v>0</v>
      </c>
      <c r="Z23" s="529">
        <f t="shared" si="3"/>
        <v>0</v>
      </c>
    </row>
    <row r="24" spans="1:26" ht="47.25" customHeight="1" thickBot="1">
      <c r="A24" s="1208"/>
      <c r="B24" s="1209"/>
      <c r="C24" s="1209"/>
      <c r="D24" s="1209"/>
      <c r="E24" s="1209"/>
      <c r="F24" s="1209"/>
      <c r="G24" s="1209"/>
      <c r="H24" s="1209"/>
      <c r="I24" s="1210"/>
      <c r="J24" s="528"/>
      <c r="K24" s="528"/>
      <c r="M24" s="669">
        <f>IF('All Meals'!C29="","",'All Meals'!C29)</f>
      </c>
      <c r="N24" s="670"/>
      <c r="O24" s="676"/>
      <c r="P24" s="676"/>
      <c r="Q24" s="675"/>
      <c r="R24" s="672">
        <f t="shared" si="0"/>
        <v>0</v>
      </c>
      <c r="S24" s="672">
        <f t="shared" si="1"/>
        <v>0</v>
      </c>
      <c r="T24" s="673"/>
      <c r="U24" s="677"/>
      <c r="V24" s="676"/>
      <c r="W24" s="676"/>
      <c r="X24" s="676"/>
      <c r="Y24" s="529">
        <f t="shared" si="2"/>
        <v>0</v>
      </c>
      <c r="Z24" s="529">
        <f t="shared" si="3"/>
        <v>0</v>
      </c>
    </row>
    <row r="25" spans="1:26" ht="47.25" customHeight="1" thickBot="1">
      <c r="A25" s="1211" t="s">
        <v>458</v>
      </c>
      <c r="B25" s="1211"/>
      <c r="C25" s="1211"/>
      <c r="D25" s="1211"/>
      <c r="E25" s="1211"/>
      <c r="F25" s="1211"/>
      <c r="G25" s="1211"/>
      <c r="H25" s="1211"/>
      <c r="I25" s="1211"/>
      <c r="J25" s="528"/>
      <c r="K25" s="528"/>
      <c r="M25" s="669">
        <f>IF('All Meals'!C30="","",'All Meals'!C30)</f>
      </c>
      <c r="N25" s="670"/>
      <c r="O25" s="676"/>
      <c r="P25" s="676"/>
      <c r="Q25" s="675"/>
      <c r="R25" s="672">
        <f t="shared" si="0"/>
        <v>0</v>
      </c>
      <c r="S25" s="672">
        <f t="shared" si="1"/>
        <v>0</v>
      </c>
      <c r="T25" s="673"/>
      <c r="U25" s="677"/>
      <c r="V25" s="676"/>
      <c r="W25" s="676"/>
      <c r="X25" s="676"/>
      <c r="Y25" s="529">
        <f t="shared" si="2"/>
        <v>0</v>
      </c>
      <c r="Z25" s="529">
        <f t="shared" si="3"/>
        <v>0</v>
      </c>
    </row>
    <row r="26" spans="1:43" ht="47.25" customHeight="1">
      <c r="A26" s="1212" t="s">
        <v>774</v>
      </c>
      <c r="B26" s="1213"/>
      <c r="C26" s="1213"/>
      <c r="D26" s="1213"/>
      <c r="E26" s="1213"/>
      <c r="F26" s="1214"/>
      <c r="G26" s="662"/>
      <c r="H26" s="662"/>
      <c r="I26" s="680">
        <f>IF(ISERROR(('Weekly Report'!G13/SUM('Weekly Report'!G13:G17))*'Weekly Report'!G10),0,('Weekly Report'!G13)/SUM('Weekly Report'!G13:G17))*'Weekly Report'!G10</f>
        <v>0.6640625</v>
      </c>
      <c r="J26" s="528"/>
      <c r="K26" s="528"/>
      <c r="M26" s="669">
        <f>IF('All Meals'!C31="","",'All Meals'!C31)</f>
      </c>
      <c r="N26" s="670"/>
      <c r="O26" s="676"/>
      <c r="P26" s="676"/>
      <c r="Q26" s="675"/>
      <c r="R26" s="672">
        <f t="shared" si="0"/>
        <v>0</v>
      </c>
      <c r="S26" s="672">
        <f t="shared" si="1"/>
        <v>0</v>
      </c>
      <c r="T26" s="673"/>
      <c r="U26" s="677"/>
      <c r="V26" s="676"/>
      <c r="W26" s="676"/>
      <c r="X26" s="676"/>
      <c r="Y26" s="529">
        <f t="shared" si="2"/>
        <v>0</v>
      </c>
      <c r="Z26" s="529">
        <f t="shared" si="3"/>
        <v>0</v>
      </c>
      <c r="AC26" s="1215" t="s">
        <v>602</v>
      </c>
      <c r="AD26" s="1216"/>
      <c r="AE26" s="1216"/>
      <c r="AF26" s="1216"/>
      <c r="AG26" s="1216"/>
      <c r="AH26" s="1216"/>
      <c r="AI26" s="1216"/>
      <c r="AJ26" s="1216"/>
      <c r="AK26" s="1216"/>
      <c r="AL26" s="1216"/>
      <c r="AM26" s="1217"/>
      <c r="AN26" s="518"/>
      <c r="AO26" s="518"/>
      <c r="AP26" s="194"/>
      <c r="AQ26" s="194"/>
    </row>
    <row r="27" spans="1:39" ht="47.25" customHeight="1">
      <c r="A27" s="1218" t="s">
        <v>732</v>
      </c>
      <c r="B27" s="1218"/>
      <c r="C27" s="1218"/>
      <c r="D27" s="1218"/>
      <c r="E27" s="1218"/>
      <c r="F27" s="1218"/>
      <c r="G27" s="1218"/>
      <c r="H27" s="1218"/>
      <c r="I27" s="1218"/>
      <c r="J27" s="528" t="s">
        <v>128</v>
      </c>
      <c r="K27" s="528" t="s">
        <v>129</v>
      </c>
      <c r="M27" s="669">
        <f>IF('All Meals'!C32="","",'All Meals'!C32)</f>
      </c>
      <c r="N27" s="670"/>
      <c r="O27" s="676"/>
      <c r="P27" s="676"/>
      <c r="Q27" s="675"/>
      <c r="R27" s="672">
        <f t="shared" si="0"/>
        <v>0</v>
      </c>
      <c r="S27" s="672">
        <f t="shared" si="1"/>
        <v>0</v>
      </c>
      <c r="T27" s="673"/>
      <c r="U27" s="677"/>
      <c r="V27" s="676"/>
      <c r="W27" s="676"/>
      <c r="X27" s="676"/>
      <c r="Y27" s="529">
        <f t="shared" si="2"/>
        <v>0</v>
      </c>
      <c r="Z27" s="529">
        <f t="shared" si="3"/>
        <v>0</v>
      </c>
      <c r="AC27" s="1219" t="s">
        <v>588</v>
      </c>
      <c r="AD27" s="1219"/>
      <c r="AE27" s="1219"/>
      <c r="AF27" s="1219"/>
      <c r="AG27" s="1219"/>
      <c r="AH27" s="1219"/>
      <c r="AI27" s="1219" t="s">
        <v>589</v>
      </c>
      <c r="AJ27" s="1219"/>
      <c r="AK27" s="1219"/>
      <c r="AL27" s="1219" t="s">
        <v>590</v>
      </c>
      <c r="AM27" s="1219"/>
    </row>
    <row r="28" spans="1:39" ht="47.25" customHeight="1">
      <c r="A28" s="553"/>
      <c r="B28" s="554">
        <v>4</v>
      </c>
      <c r="C28" s="555">
        <v>40.6</v>
      </c>
      <c r="D28" s="555">
        <v>0.3091666666666667</v>
      </c>
      <c r="E28" s="1220" t="s">
        <v>511</v>
      </c>
      <c r="F28" s="1220"/>
      <c r="G28" s="1220"/>
      <c r="H28" s="1220"/>
      <c r="I28" s="1221"/>
      <c r="J28" s="528">
        <f>C32*I26</f>
        <v>0</v>
      </c>
      <c r="K28" s="528">
        <f>I26*D32</f>
        <v>0</v>
      </c>
      <c r="M28" s="669">
        <f>IF('All Meals'!C33="","",'All Meals'!C33)</f>
      </c>
      <c r="N28" s="670"/>
      <c r="O28" s="676"/>
      <c r="P28" s="676"/>
      <c r="Q28" s="675"/>
      <c r="R28" s="672">
        <f t="shared" si="0"/>
        <v>0</v>
      </c>
      <c r="S28" s="672">
        <f t="shared" si="1"/>
        <v>0</v>
      </c>
      <c r="T28" s="673"/>
      <c r="U28" s="677"/>
      <c r="V28" s="676"/>
      <c r="W28" s="676"/>
      <c r="X28" s="676"/>
      <c r="Y28" s="529">
        <f t="shared" si="2"/>
        <v>0</v>
      </c>
      <c r="Z28" s="529">
        <f t="shared" si="3"/>
        <v>0</v>
      </c>
      <c r="AC28" s="1222" t="s">
        <v>603</v>
      </c>
      <c r="AD28" s="1222"/>
      <c r="AE28" s="1222"/>
      <c r="AF28" s="1222"/>
      <c r="AG28" s="1222"/>
      <c r="AH28" s="1222"/>
      <c r="AI28" s="1222">
        <v>68</v>
      </c>
      <c r="AJ28" s="1222"/>
      <c r="AK28" s="1222"/>
      <c r="AL28" s="1222">
        <v>4.87</v>
      </c>
      <c r="AM28" s="1222"/>
    </row>
    <row r="29" spans="1:39" ht="47.25" customHeight="1">
      <c r="A29" s="556"/>
      <c r="B29" s="557"/>
      <c r="C29" s="555">
        <v>63</v>
      </c>
      <c r="D29" s="555">
        <v>1.0266666666666668</v>
      </c>
      <c r="E29" s="1220" t="s">
        <v>512</v>
      </c>
      <c r="F29" s="1220"/>
      <c r="G29" s="1220"/>
      <c r="H29" s="1220"/>
      <c r="I29" s="1221"/>
      <c r="J29" s="528" t="s">
        <v>126</v>
      </c>
      <c r="K29" s="528" t="s">
        <v>127</v>
      </c>
      <c r="M29" s="669">
        <f>IF('All Meals'!C34="","",'All Meals'!C34)</f>
      </c>
      <c r="N29" s="670"/>
      <c r="O29" s="676"/>
      <c r="P29" s="676"/>
      <c r="Q29" s="675"/>
      <c r="R29" s="672">
        <f t="shared" si="0"/>
        <v>0</v>
      </c>
      <c r="S29" s="672">
        <f t="shared" si="1"/>
        <v>0</v>
      </c>
      <c r="T29" s="673"/>
      <c r="U29" s="677"/>
      <c r="V29" s="676"/>
      <c r="W29" s="676"/>
      <c r="X29" s="676"/>
      <c r="Y29" s="529">
        <f t="shared" si="2"/>
        <v>0</v>
      </c>
      <c r="Z29" s="529">
        <f t="shared" si="3"/>
        <v>0</v>
      </c>
      <c r="AC29" s="1223" t="s">
        <v>775</v>
      </c>
      <c r="AD29" s="1222">
        <v>68</v>
      </c>
      <c r="AE29" s="1222">
        <v>1.58</v>
      </c>
      <c r="AF29" s="1222" t="s">
        <v>591</v>
      </c>
      <c r="AG29" s="1222">
        <v>68</v>
      </c>
      <c r="AH29" s="1222">
        <v>1.58</v>
      </c>
      <c r="AI29" s="1222">
        <v>68</v>
      </c>
      <c r="AJ29" s="1222">
        <v>1.58</v>
      </c>
      <c r="AK29" s="1222" t="s">
        <v>591</v>
      </c>
      <c r="AL29" s="1222">
        <v>1.58</v>
      </c>
      <c r="AM29" s="1222"/>
    </row>
    <row r="30" spans="1:39" ht="47.25" customHeight="1">
      <c r="A30" s="556"/>
      <c r="B30" s="557"/>
      <c r="C30" s="555">
        <v>85.4</v>
      </c>
      <c r="D30" s="555">
        <v>1.7441666666666669</v>
      </c>
      <c r="E30" s="1220" t="s">
        <v>513</v>
      </c>
      <c r="F30" s="1220"/>
      <c r="G30" s="1220"/>
      <c r="H30" s="1220"/>
      <c r="I30" s="1221"/>
      <c r="J30" s="528">
        <f>J28/5</f>
        <v>0</v>
      </c>
      <c r="K30" s="528">
        <f>K28/5</f>
        <v>0</v>
      </c>
      <c r="M30" s="669">
        <f>IF('All Meals'!C35="","",'All Meals'!C35)</f>
      </c>
      <c r="N30" s="670"/>
      <c r="O30" s="676"/>
      <c r="P30" s="676"/>
      <c r="Q30" s="675"/>
      <c r="R30" s="672">
        <f t="shared" si="0"/>
        <v>0</v>
      </c>
      <c r="S30" s="672">
        <f t="shared" si="1"/>
        <v>0</v>
      </c>
      <c r="T30" s="673"/>
      <c r="U30" s="677"/>
      <c r="V30" s="676"/>
      <c r="W30" s="676"/>
      <c r="X30" s="676"/>
      <c r="Y30" s="529">
        <f t="shared" si="2"/>
        <v>0</v>
      </c>
      <c r="Z30" s="529">
        <f t="shared" si="3"/>
        <v>0</v>
      </c>
      <c r="AB30" s="516"/>
      <c r="AC30" s="1222" t="s">
        <v>592</v>
      </c>
      <c r="AD30" s="1222">
        <v>52</v>
      </c>
      <c r="AE30" s="1222">
        <v>3.46</v>
      </c>
      <c r="AF30" s="1222" t="s">
        <v>592</v>
      </c>
      <c r="AG30" s="1222">
        <v>52</v>
      </c>
      <c r="AH30" s="1222">
        <v>3.46</v>
      </c>
      <c r="AI30" s="1222">
        <v>52</v>
      </c>
      <c r="AJ30" s="1222">
        <v>3.46</v>
      </c>
      <c r="AK30" s="1222" t="s">
        <v>592</v>
      </c>
      <c r="AL30" s="1222">
        <v>3.46</v>
      </c>
      <c r="AM30" s="1222"/>
    </row>
    <row r="31" spans="1:39" ht="47.25" customHeight="1">
      <c r="A31" s="558"/>
      <c r="B31" s="559"/>
      <c r="C31" s="559">
        <v>0</v>
      </c>
      <c r="D31" s="559">
        <v>0</v>
      </c>
      <c r="E31" s="1224" t="s">
        <v>150</v>
      </c>
      <c r="F31" s="1224"/>
      <c r="G31" s="1224"/>
      <c r="H31" s="1224"/>
      <c r="I31" s="1225"/>
      <c r="J31" s="528"/>
      <c r="K31" s="528"/>
      <c r="M31" s="669">
        <f>IF('All Meals'!C36="","",'All Meals'!C36)</f>
      </c>
      <c r="N31" s="670"/>
      <c r="O31" s="676"/>
      <c r="P31" s="676"/>
      <c r="Q31" s="675"/>
      <c r="R31" s="672">
        <f t="shared" si="0"/>
        <v>0</v>
      </c>
      <c r="S31" s="672">
        <f t="shared" si="1"/>
        <v>0</v>
      </c>
      <c r="T31" s="673"/>
      <c r="U31" s="677"/>
      <c r="V31" s="676"/>
      <c r="W31" s="676"/>
      <c r="X31" s="676"/>
      <c r="Y31" s="529">
        <f t="shared" si="2"/>
        <v>0</v>
      </c>
      <c r="Z31" s="529">
        <f t="shared" si="3"/>
        <v>0</v>
      </c>
      <c r="AB31" s="517"/>
      <c r="AC31" s="1222" t="s">
        <v>593</v>
      </c>
      <c r="AD31" s="1222">
        <v>73</v>
      </c>
      <c r="AE31" s="1222">
        <v>1.2</v>
      </c>
      <c r="AF31" s="1222" t="s">
        <v>593</v>
      </c>
      <c r="AG31" s="1222">
        <v>73</v>
      </c>
      <c r="AH31" s="1222">
        <v>1.2</v>
      </c>
      <c r="AI31" s="1222">
        <v>73</v>
      </c>
      <c r="AJ31" s="1222">
        <v>1.2</v>
      </c>
      <c r="AK31" s="1222" t="s">
        <v>593</v>
      </c>
      <c r="AL31" s="1226">
        <v>1.2</v>
      </c>
      <c r="AM31" s="1226"/>
    </row>
    <row r="32" spans="2:39" ht="47.25" customHeight="1">
      <c r="B32" s="85"/>
      <c r="C32" s="85">
        <f>IF($B$28=1,C28,IF($B$28=2,C29,IF($B$28=3,C30,IF($B$28=4,C31,0))))</f>
        <v>0</v>
      </c>
      <c r="D32" s="85">
        <f>IF($B$28=1,D28,IF($B$28=2,D29,IF($B$28=3,D30,IF($B$28=4,D31,0))))</f>
        <v>0</v>
      </c>
      <c r="M32" s="669">
        <f>IF('All Meals'!C37="","",'All Meals'!C37)</f>
      </c>
      <c r="N32" s="670"/>
      <c r="O32" s="676"/>
      <c r="P32" s="676"/>
      <c r="Q32" s="675"/>
      <c r="R32" s="672">
        <f t="shared" si="0"/>
        <v>0</v>
      </c>
      <c r="S32" s="672">
        <f t="shared" si="1"/>
        <v>0</v>
      </c>
      <c r="T32" s="673"/>
      <c r="U32" s="677"/>
      <c r="V32" s="676"/>
      <c r="W32" s="676"/>
      <c r="X32" s="676"/>
      <c r="Y32" s="529">
        <f t="shared" si="2"/>
        <v>0</v>
      </c>
      <c r="Z32" s="529">
        <f t="shared" si="3"/>
        <v>0</v>
      </c>
      <c r="AB32" s="517"/>
      <c r="AC32" s="1222" t="s">
        <v>594</v>
      </c>
      <c r="AD32" s="1222">
        <v>29</v>
      </c>
      <c r="AE32" s="1222">
        <v>0.19</v>
      </c>
      <c r="AF32" s="1222" t="s">
        <v>594</v>
      </c>
      <c r="AG32" s="1222">
        <v>29</v>
      </c>
      <c r="AH32" s="1222">
        <v>0.19</v>
      </c>
      <c r="AI32" s="1222">
        <v>29</v>
      </c>
      <c r="AJ32" s="1222">
        <v>0.19</v>
      </c>
      <c r="AK32" s="1222" t="s">
        <v>594</v>
      </c>
      <c r="AL32" s="1222">
        <v>0.19</v>
      </c>
      <c r="AM32" s="1222"/>
    </row>
    <row r="33" spans="1:39" ht="47.25" customHeight="1">
      <c r="A33" s="1227" t="s">
        <v>459</v>
      </c>
      <c r="B33" s="1227"/>
      <c r="C33" s="1227"/>
      <c r="D33" s="1227"/>
      <c r="E33" s="1227"/>
      <c r="F33" s="1227"/>
      <c r="G33" s="1227"/>
      <c r="H33" s="1227"/>
      <c r="I33" s="1227"/>
      <c r="M33" s="669">
        <f>IF('All Meals'!C38="","",'All Meals'!C38)</f>
      </c>
      <c r="N33" s="670"/>
      <c r="O33" s="676"/>
      <c r="P33" s="676"/>
      <c r="Q33" s="675"/>
      <c r="R33" s="672">
        <f t="shared" si="0"/>
        <v>0</v>
      </c>
      <c r="S33" s="672">
        <f t="shared" si="1"/>
        <v>0</v>
      </c>
      <c r="T33" s="673"/>
      <c r="U33" s="677"/>
      <c r="V33" s="676"/>
      <c r="W33" s="676"/>
      <c r="X33" s="676"/>
      <c r="Y33" s="529">
        <f t="shared" si="2"/>
        <v>0</v>
      </c>
      <c r="Z33" s="529">
        <f t="shared" si="3"/>
        <v>0</v>
      </c>
      <c r="AB33" s="517"/>
      <c r="AC33" s="1222" t="s">
        <v>595</v>
      </c>
      <c r="AD33" s="1222">
        <v>43</v>
      </c>
      <c r="AE33" s="1222">
        <v>0.66</v>
      </c>
      <c r="AF33" s="1222" t="s">
        <v>595</v>
      </c>
      <c r="AG33" s="1222">
        <v>43</v>
      </c>
      <c r="AH33" s="1222">
        <v>0.66</v>
      </c>
      <c r="AI33" s="1222">
        <v>43</v>
      </c>
      <c r="AJ33" s="1222">
        <v>0.66</v>
      </c>
      <c r="AK33" s="1222" t="s">
        <v>595</v>
      </c>
      <c r="AL33" s="1222">
        <v>0.66</v>
      </c>
      <c r="AM33" s="1222"/>
    </row>
    <row r="34" spans="1:39" ht="47.25" customHeight="1">
      <c r="A34" s="1228" t="s">
        <v>776</v>
      </c>
      <c r="B34" s="1229"/>
      <c r="C34" s="1229"/>
      <c r="D34" s="1229"/>
      <c r="E34" s="1229"/>
      <c r="F34" s="1230"/>
      <c r="G34" s="660"/>
      <c r="H34" s="660"/>
      <c r="I34" s="681">
        <f>IF(ISERROR(('Weekly Report'!G14)/SUM('Weekly Report'!G13:G17)*'Weekly Report'!G10),0,(('Weekly Report'!G14)/SUM('Weekly Report'!G13:G17)*'Weekly Report'!G10))</f>
        <v>1.1953125</v>
      </c>
      <c r="M34" s="669">
        <f>IF('All Meals'!C39="","",'All Meals'!C39)</f>
      </c>
      <c r="N34" s="670"/>
      <c r="O34" s="676"/>
      <c r="P34" s="676"/>
      <c r="Q34" s="675"/>
      <c r="R34" s="672">
        <f t="shared" si="0"/>
        <v>0</v>
      </c>
      <c r="S34" s="672">
        <f t="shared" si="1"/>
        <v>0</v>
      </c>
      <c r="T34" s="673"/>
      <c r="U34" s="677"/>
      <c r="V34" s="676"/>
      <c r="W34" s="676"/>
      <c r="X34" s="676"/>
      <c r="Y34" s="529">
        <f t="shared" si="2"/>
        <v>0</v>
      </c>
      <c r="Z34" s="529">
        <f t="shared" si="3"/>
        <v>0</v>
      </c>
      <c r="AB34" s="517"/>
      <c r="AC34" s="1222" t="s">
        <v>596</v>
      </c>
      <c r="AD34" s="1222">
        <v>11</v>
      </c>
      <c r="AE34" s="1222">
        <v>0.07</v>
      </c>
      <c r="AF34" s="1222" t="s">
        <v>596</v>
      </c>
      <c r="AG34" s="1222">
        <v>11</v>
      </c>
      <c r="AH34" s="1222">
        <v>0.07</v>
      </c>
      <c r="AI34" s="1222">
        <v>11</v>
      </c>
      <c r="AJ34" s="1222">
        <v>0.07</v>
      </c>
      <c r="AK34" s="1222" t="s">
        <v>596</v>
      </c>
      <c r="AL34" s="1222">
        <v>0.07</v>
      </c>
      <c r="AM34" s="1222"/>
    </row>
    <row r="35" spans="1:39" ht="47.25" customHeight="1">
      <c r="A35" s="1231" t="s">
        <v>610</v>
      </c>
      <c r="B35" s="1232"/>
      <c r="C35" s="1232"/>
      <c r="D35" s="1232"/>
      <c r="E35" s="1233"/>
      <c r="F35" s="1234" t="s">
        <v>611</v>
      </c>
      <c r="G35" s="1235"/>
      <c r="H35" s="1235"/>
      <c r="I35" s="1236"/>
      <c r="J35" s="528" t="s">
        <v>128</v>
      </c>
      <c r="K35" s="528" t="s">
        <v>129</v>
      </c>
      <c r="M35" s="669">
        <f>IF('All Meals'!C40="","",'All Meals'!C40)</f>
      </c>
      <c r="N35" s="670"/>
      <c r="O35" s="676"/>
      <c r="P35" s="676"/>
      <c r="Q35" s="675"/>
      <c r="R35" s="672">
        <f t="shared" si="0"/>
        <v>0</v>
      </c>
      <c r="S35" s="672">
        <f t="shared" si="1"/>
        <v>0</v>
      </c>
      <c r="T35" s="673"/>
      <c r="U35" s="677"/>
      <c r="V35" s="676"/>
      <c r="W35" s="676"/>
      <c r="X35" s="676"/>
      <c r="Y35" s="529">
        <f t="shared" si="2"/>
        <v>0</v>
      </c>
      <c r="Z35" s="529">
        <f t="shared" si="3"/>
        <v>0</v>
      </c>
      <c r="AB35" s="517"/>
      <c r="AC35" s="1222" t="s">
        <v>597</v>
      </c>
      <c r="AD35" s="1222">
        <v>57</v>
      </c>
      <c r="AE35" s="1222">
        <v>0.72</v>
      </c>
      <c r="AF35" s="1222" t="s">
        <v>597</v>
      </c>
      <c r="AG35" s="1222">
        <v>57</v>
      </c>
      <c r="AH35" s="1222">
        <v>0.72</v>
      </c>
      <c r="AI35" s="1222">
        <v>57</v>
      </c>
      <c r="AJ35" s="1222">
        <v>0.72</v>
      </c>
      <c r="AK35" s="1222" t="s">
        <v>597</v>
      </c>
      <c r="AL35" s="1222">
        <v>0.72</v>
      </c>
      <c r="AM35" s="1222"/>
    </row>
    <row r="36" spans="1:39" ht="47.25" customHeight="1">
      <c r="A36" s="563"/>
      <c r="B36" s="564">
        <v>4</v>
      </c>
      <c r="C36" s="548">
        <v>109.43333333333332</v>
      </c>
      <c r="D36" s="548">
        <v>0.35566666666666674</v>
      </c>
      <c r="E36" s="565" t="s">
        <v>514</v>
      </c>
      <c r="F36" s="651"/>
      <c r="G36" s="652">
        <v>4</v>
      </c>
      <c r="H36" s="651">
        <v>3.675</v>
      </c>
      <c r="I36" s="560" t="s">
        <v>514</v>
      </c>
      <c r="J36" s="591">
        <f>I34*H40</f>
        <v>0</v>
      </c>
      <c r="K36" s="528">
        <f>I34*D40</f>
        <v>0</v>
      </c>
      <c r="M36" s="669">
        <f>IF('All Meals'!C41="","",'All Meals'!C41)</f>
      </c>
      <c r="N36" s="670"/>
      <c r="O36" s="676"/>
      <c r="P36" s="676"/>
      <c r="Q36" s="675"/>
      <c r="R36" s="672">
        <f t="shared" si="0"/>
        <v>0</v>
      </c>
      <c r="S36" s="672">
        <f t="shared" si="1"/>
        <v>0</v>
      </c>
      <c r="T36" s="673"/>
      <c r="U36" s="677"/>
      <c r="V36" s="676"/>
      <c r="W36" s="676"/>
      <c r="X36" s="676"/>
      <c r="Y36" s="529">
        <f t="shared" si="2"/>
        <v>0</v>
      </c>
      <c r="Z36" s="529">
        <f t="shared" si="3"/>
        <v>0</v>
      </c>
      <c r="AB36" s="517"/>
      <c r="AC36" s="1222" t="s">
        <v>598</v>
      </c>
      <c r="AD36" s="1222">
        <v>9</v>
      </c>
      <c r="AE36" s="1222">
        <v>0</v>
      </c>
      <c r="AF36" s="1222" t="s">
        <v>598</v>
      </c>
      <c r="AG36" s="1222">
        <v>9</v>
      </c>
      <c r="AH36" s="1222">
        <v>0</v>
      </c>
      <c r="AI36" s="1222">
        <v>9</v>
      </c>
      <c r="AJ36" s="1222">
        <v>0</v>
      </c>
      <c r="AK36" s="1222" t="s">
        <v>598</v>
      </c>
      <c r="AL36" s="1222">
        <v>0</v>
      </c>
      <c r="AM36" s="1222"/>
    </row>
    <row r="37" spans="1:39" ht="47.25" customHeight="1">
      <c r="A37" s="566"/>
      <c r="B37" s="567"/>
      <c r="C37" s="548">
        <v>131.83333333333331</v>
      </c>
      <c r="D37" s="548">
        <v>1.0731666666666668</v>
      </c>
      <c r="E37" s="568" t="s">
        <v>515</v>
      </c>
      <c r="F37" s="651"/>
      <c r="G37" s="653"/>
      <c r="H37" s="651">
        <v>12.25</v>
      </c>
      <c r="I37" s="561" t="s">
        <v>515</v>
      </c>
      <c r="J37" s="525" t="s">
        <v>126</v>
      </c>
      <c r="K37" s="528" t="s">
        <v>127</v>
      </c>
      <c r="M37" s="669">
        <f>IF('All Meals'!C42="","",'All Meals'!C42)</f>
      </c>
      <c r="N37" s="670"/>
      <c r="O37" s="676"/>
      <c r="P37" s="676"/>
      <c r="Q37" s="675"/>
      <c r="R37" s="672">
        <f t="shared" si="0"/>
        <v>0</v>
      </c>
      <c r="S37" s="672">
        <f t="shared" si="1"/>
        <v>0</v>
      </c>
      <c r="T37" s="673"/>
      <c r="U37" s="677"/>
      <c r="V37" s="676"/>
      <c r="W37" s="676"/>
      <c r="X37" s="676"/>
      <c r="Y37" s="529">
        <f t="shared" si="2"/>
        <v>0</v>
      </c>
      <c r="Z37" s="529">
        <f t="shared" si="3"/>
        <v>0</v>
      </c>
      <c r="AB37" s="517"/>
      <c r="AC37" s="1222" t="s">
        <v>599</v>
      </c>
      <c r="AD37" s="1222">
        <v>38</v>
      </c>
      <c r="AE37" s="1222">
        <v>0</v>
      </c>
      <c r="AF37" s="1222" t="s">
        <v>599</v>
      </c>
      <c r="AG37" s="1222">
        <v>38</v>
      </c>
      <c r="AH37" s="1222">
        <v>0</v>
      </c>
      <c r="AI37" s="1222">
        <v>38</v>
      </c>
      <c r="AJ37" s="1222">
        <v>0</v>
      </c>
      <c r="AK37" s="1222" t="s">
        <v>599</v>
      </c>
      <c r="AL37" s="1222">
        <v>0</v>
      </c>
      <c r="AM37" s="1222"/>
    </row>
    <row r="38" spans="1:39" ht="47.25" customHeight="1">
      <c r="A38" s="566"/>
      <c r="B38" s="567"/>
      <c r="C38" s="548">
        <v>154.23333333333332</v>
      </c>
      <c r="D38" s="548">
        <v>1.7906666666666669</v>
      </c>
      <c r="E38" s="568" t="s">
        <v>516</v>
      </c>
      <c r="F38" s="651"/>
      <c r="G38" s="653"/>
      <c r="H38" s="651">
        <v>20.825</v>
      </c>
      <c r="I38" s="561" t="s">
        <v>516</v>
      </c>
      <c r="J38" s="525">
        <f>J36/5</f>
        <v>0</v>
      </c>
      <c r="K38" s="528">
        <f>K36/5</f>
        <v>0</v>
      </c>
      <c r="M38" s="669">
        <f>IF('All Meals'!C43="","",'All Meals'!C43)</f>
      </c>
      <c r="N38" s="670"/>
      <c r="O38" s="676"/>
      <c r="P38" s="676"/>
      <c r="Q38" s="675"/>
      <c r="R38" s="672">
        <f t="shared" si="0"/>
        <v>0</v>
      </c>
      <c r="S38" s="672">
        <f t="shared" si="1"/>
        <v>0</v>
      </c>
      <c r="T38" s="673"/>
      <c r="U38" s="677"/>
      <c r="V38" s="676"/>
      <c r="W38" s="676"/>
      <c r="X38" s="676"/>
      <c r="Y38" s="529">
        <f t="shared" si="2"/>
        <v>0</v>
      </c>
      <c r="Z38" s="529">
        <f t="shared" si="3"/>
        <v>0</v>
      </c>
      <c r="AB38" s="517"/>
      <c r="AC38" s="1222" t="s">
        <v>600</v>
      </c>
      <c r="AD38" s="1222">
        <v>106</v>
      </c>
      <c r="AE38" s="1222">
        <v>0.01</v>
      </c>
      <c r="AF38" s="1222" t="s">
        <v>600</v>
      </c>
      <c r="AG38" s="1222">
        <v>106</v>
      </c>
      <c r="AH38" s="1222">
        <v>0.01</v>
      </c>
      <c r="AI38" s="1222">
        <v>106</v>
      </c>
      <c r="AJ38" s="1222">
        <v>0.01</v>
      </c>
      <c r="AK38" s="1222" t="s">
        <v>600</v>
      </c>
      <c r="AL38" s="1222">
        <v>0.01</v>
      </c>
      <c r="AM38" s="1222"/>
    </row>
    <row r="39" spans="1:39" ht="47.25" customHeight="1">
      <c r="A39" s="569"/>
      <c r="B39" s="570"/>
      <c r="C39" s="570">
        <v>0</v>
      </c>
      <c r="D39" s="570">
        <v>0</v>
      </c>
      <c r="E39" s="571" t="s">
        <v>151</v>
      </c>
      <c r="F39" s="654"/>
      <c r="G39" s="654"/>
      <c r="H39" s="655">
        <v>0</v>
      </c>
      <c r="I39" s="562" t="s">
        <v>151</v>
      </c>
      <c r="J39" s="526"/>
      <c r="M39" s="669">
        <f>IF('All Meals'!C44="","",'All Meals'!C44)</f>
      </c>
      <c r="N39" s="670"/>
      <c r="O39" s="676"/>
      <c r="P39" s="676"/>
      <c r="Q39" s="675"/>
      <c r="R39" s="672">
        <f t="shared" si="0"/>
        <v>0</v>
      </c>
      <c r="S39" s="672">
        <f t="shared" si="1"/>
        <v>0</v>
      </c>
      <c r="T39" s="673"/>
      <c r="U39" s="677"/>
      <c r="V39" s="676"/>
      <c r="W39" s="676"/>
      <c r="X39" s="676"/>
      <c r="Y39" s="529">
        <f t="shared" si="2"/>
        <v>0</v>
      </c>
      <c r="Z39" s="529">
        <f t="shared" si="3"/>
        <v>0</v>
      </c>
      <c r="AB39" s="517"/>
      <c r="AC39" s="1222" t="s">
        <v>601</v>
      </c>
      <c r="AD39" s="1222">
        <v>3</v>
      </c>
      <c r="AE39" s="1222">
        <v>0.01</v>
      </c>
      <c r="AF39" s="1222" t="s">
        <v>601</v>
      </c>
      <c r="AG39" s="1222">
        <v>3</v>
      </c>
      <c r="AH39" s="1222">
        <v>0.01</v>
      </c>
      <c r="AI39" s="1222">
        <v>3</v>
      </c>
      <c r="AJ39" s="1222">
        <v>0.01</v>
      </c>
      <c r="AK39" s="1222" t="s">
        <v>601</v>
      </c>
      <c r="AL39" s="1222">
        <v>0.01</v>
      </c>
      <c r="AM39" s="1222"/>
    </row>
    <row r="40" spans="2:40" ht="47.25" customHeight="1">
      <c r="B40" s="85"/>
      <c r="C40" s="85">
        <f>IF($B$36=1,C36,IF($B$36=2,C37,IF($B$36=3,C38,IF($B$36=4,C39,0))))</f>
        <v>0</v>
      </c>
      <c r="D40" s="85">
        <f>IF($B$36=1,D36,IF($B$36=2,D37,IF($B$36=3,D38,IF($B$36=4,D39,0))))</f>
        <v>0</v>
      </c>
      <c r="F40" s="528"/>
      <c r="G40" s="527">
        <f>IF($G$36=1,H36,IF($G$36=2,H37,IF($G$36=3,H38,IF($G$36=4,H39,0))))</f>
        <v>0</v>
      </c>
      <c r="H40" s="528">
        <f>SUM(C40,G40)</f>
        <v>0</v>
      </c>
      <c r="M40" s="669">
        <f>IF('All Meals'!C45="","",'All Meals'!C45)</f>
      </c>
      <c r="N40" s="670"/>
      <c r="O40" s="676"/>
      <c r="P40" s="676"/>
      <c r="Q40" s="675"/>
      <c r="R40" s="672">
        <f aca="true" t="shared" si="4" ref="R40:R56">O40*Q40</f>
        <v>0</v>
      </c>
      <c r="S40" s="672">
        <f aca="true" t="shared" si="5" ref="S40:S56">P40*Q40</f>
        <v>0</v>
      </c>
      <c r="T40" s="673"/>
      <c r="U40" s="677"/>
      <c r="V40" s="676"/>
      <c r="W40" s="676"/>
      <c r="X40" s="676"/>
      <c r="Y40" s="529">
        <f aca="true" t="shared" si="6" ref="Y40:Y56">V40*X40</f>
        <v>0</v>
      </c>
      <c r="Z40" s="529">
        <f aca="true" t="shared" si="7" ref="Z40:Z56">W40*X40</f>
        <v>0</v>
      </c>
      <c r="AB40" s="517"/>
      <c r="AC40" s="1204" t="s">
        <v>614</v>
      </c>
      <c r="AD40" s="1204"/>
      <c r="AE40" s="1204"/>
      <c r="AF40" s="1204"/>
      <c r="AG40" s="1204"/>
      <c r="AH40" s="1204"/>
      <c r="AI40" s="1204"/>
      <c r="AJ40" s="1204"/>
      <c r="AK40" s="1204"/>
      <c r="AL40" s="1204"/>
      <c r="AM40" s="1204"/>
      <c r="AN40" s="1204"/>
    </row>
    <row r="41" spans="1:35" ht="47.25" customHeight="1">
      <c r="A41" s="1237" t="s">
        <v>460</v>
      </c>
      <c r="B41" s="1237"/>
      <c r="C41" s="1237"/>
      <c r="D41" s="1237"/>
      <c r="E41" s="1237"/>
      <c r="F41" s="1237"/>
      <c r="G41" s="1237"/>
      <c r="H41" s="1237"/>
      <c r="I41" s="1237"/>
      <c r="M41" s="669">
        <f>IF('All Meals'!C46="","",'All Meals'!C46)</f>
      </c>
      <c r="N41" s="670"/>
      <c r="O41" s="676"/>
      <c r="P41" s="676"/>
      <c r="Q41" s="675"/>
      <c r="R41" s="672">
        <f t="shared" si="4"/>
        <v>0</v>
      </c>
      <c r="S41" s="672">
        <f t="shared" si="5"/>
        <v>0</v>
      </c>
      <c r="T41" s="673"/>
      <c r="U41" s="677"/>
      <c r="V41" s="676"/>
      <c r="W41" s="676"/>
      <c r="X41" s="676"/>
      <c r="Y41" s="529">
        <f t="shared" si="6"/>
        <v>0</v>
      </c>
      <c r="Z41" s="529">
        <f t="shared" si="7"/>
        <v>0</v>
      </c>
      <c r="AB41" s="517"/>
      <c r="AE41" s="517"/>
      <c r="AI41" s="517"/>
    </row>
    <row r="42" spans="1:35" ht="47.25" customHeight="1">
      <c r="A42" s="1238" t="s">
        <v>777</v>
      </c>
      <c r="B42" s="1239"/>
      <c r="C42" s="1239"/>
      <c r="D42" s="1239"/>
      <c r="E42" s="1239"/>
      <c r="F42" s="1240"/>
      <c r="G42" s="661"/>
      <c r="H42" s="661"/>
      <c r="I42" s="684">
        <f>IF(ISERROR(('Weekly Report'!G15)/SUM('Weekly Report'!G13:G17)*'Weekly Report'!G10),0,'Weekly Report'!G15/SUM('Weekly Report'!G13:G17)*'Weekly Report'!G10)</f>
        <v>0.53125</v>
      </c>
      <c r="M42" s="669">
        <f>IF('All Meals'!C47="","",'All Meals'!C47)</f>
      </c>
      <c r="N42" s="670"/>
      <c r="O42" s="676"/>
      <c r="P42" s="676"/>
      <c r="Q42" s="675"/>
      <c r="R42" s="672">
        <f t="shared" si="4"/>
        <v>0</v>
      </c>
      <c r="S42" s="672">
        <f t="shared" si="5"/>
        <v>0</v>
      </c>
      <c r="T42" s="673"/>
      <c r="U42" s="677"/>
      <c r="V42" s="676"/>
      <c r="W42" s="676"/>
      <c r="X42" s="676"/>
      <c r="Y42" s="529">
        <f t="shared" si="6"/>
        <v>0</v>
      </c>
      <c r="Z42" s="529">
        <f t="shared" si="7"/>
        <v>0</v>
      </c>
      <c r="AB42" s="517"/>
      <c r="AE42" s="517"/>
      <c r="AI42" s="517"/>
    </row>
    <row r="43" spans="1:26" ht="47.25" customHeight="1">
      <c r="A43" s="1241" t="s">
        <v>733</v>
      </c>
      <c r="B43" s="1242"/>
      <c r="C43" s="1242"/>
      <c r="D43" s="1242"/>
      <c r="E43" s="1242"/>
      <c r="F43" s="1242"/>
      <c r="G43" s="1242"/>
      <c r="H43" s="1242"/>
      <c r="I43" s="1243"/>
      <c r="J43" s="528" t="s">
        <v>128</v>
      </c>
      <c r="K43" s="528" t="s">
        <v>129</v>
      </c>
      <c r="M43" s="669">
        <f>IF('All Meals'!C48="","",'All Meals'!C48)</f>
      </c>
      <c r="N43" s="670"/>
      <c r="O43" s="676"/>
      <c r="P43" s="676"/>
      <c r="Q43" s="675"/>
      <c r="R43" s="672">
        <f t="shared" si="4"/>
        <v>0</v>
      </c>
      <c r="S43" s="672">
        <f t="shared" si="5"/>
        <v>0</v>
      </c>
      <c r="T43" s="673"/>
      <c r="U43" s="677"/>
      <c r="V43" s="676"/>
      <c r="W43" s="676"/>
      <c r="X43" s="676"/>
      <c r="Y43" s="529">
        <f t="shared" si="6"/>
        <v>0</v>
      </c>
      <c r="Z43" s="529">
        <f t="shared" si="7"/>
        <v>0</v>
      </c>
    </row>
    <row r="44" spans="1:26" ht="47.25" customHeight="1">
      <c r="A44" s="572"/>
      <c r="B44" s="573">
        <v>4</v>
      </c>
      <c r="C44" s="574">
        <v>246</v>
      </c>
      <c r="D44" s="574">
        <v>0.5475000000000001</v>
      </c>
      <c r="E44" s="1244" t="s">
        <v>517</v>
      </c>
      <c r="F44" s="1244"/>
      <c r="G44" s="1244"/>
      <c r="H44" s="1244"/>
      <c r="I44" s="1245"/>
      <c r="J44" s="528">
        <f>C48*I42</f>
        <v>0</v>
      </c>
      <c r="K44" s="528">
        <f>I42*D48</f>
        <v>0</v>
      </c>
      <c r="M44" s="669">
        <f>IF('All Meals'!C49="","",'All Meals'!C49)</f>
      </c>
      <c r="N44" s="670"/>
      <c r="O44" s="676"/>
      <c r="P44" s="676"/>
      <c r="Q44" s="675"/>
      <c r="R44" s="672">
        <f t="shared" si="4"/>
        <v>0</v>
      </c>
      <c r="S44" s="672">
        <f t="shared" si="5"/>
        <v>0</v>
      </c>
      <c r="T44" s="673"/>
      <c r="U44" s="677"/>
      <c r="V44" s="676"/>
      <c r="W44" s="676"/>
      <c r="X44" s="676"/>
      <c r="Y44" s="529">
        <f t="shared" si="6"/>
        <v>0</v>
      </c>
      <c r="Z44" s="529">
        <f t="shared" si="7"/>
        <v>0</v>
      </c>
    </row>
    <row r="45" spans="1:26" ht="47.25" customHeight="1">
      <c r="A45" s="575"/>
      <c r="B45" s="576"/>
      <c r="C45" s="574">
        <v>268.4</v>
      </c>
      <c r="D45" s="574">
        <v>1.2650000000000001</v>
      </c>
      <c r="E45" s="1244" t="s">
        <v>518</v>
      </c>
      <c r="F45" s="1244"/>
      <c r="G45" s="1244"/>
      <c r="H45" s="1244"/>
      <c r="I45" s="1245"/>
      <c r="J45" s="528" t="s">
        <v>126</v>
      </c>
      <c r="K45" s="528" t="s">
        <v>127</v>
      </c>
      <c r="M45" s="669">
        <f>IF('All Meals'!C50="","",'All Meals'!C50)</f>
      </c>
      <c r="N45" s="670"/>
      <c r="O45" s="676"/>
      <c r="P45" s="676"/>
      <c r="Q45" s="675"/>
      <c r="R45" s="672">
        <f t="shared" si="4"/>
        <v>0</v>
      </c>
      <c r="S45" s="672">
        <f t="shared" si="5"/>
        <v>0</v>
      </c>
      <c r="T45" s="673"/>
      <c r="U45" s="677"/>
      <c r="V45" s="676"/>
      <c r="W45" s="676"/>
      <c r="X45" s="676"/>
      <c r="Y45" s="529">
        <f t="shared" si="6"/>
        <v>0</v>
      </c>
      <c r="Z45" s="529">
        <f t="shared" si="7"/>
        <v>0</v>
      </c>
    </row>
    <row r="46" spans="1:26" ht="47.25" customHeight="1">
      <c r="A46" s="575"/>
      <c r="B46" s="576"/>
      <c r="C46" s="574">
        <v>290.8</v>
      </c>
      <c r="D46" s="574">
        <v>1.9825000000000002</v>
      </c>
      <c r="E46" s="1244" t="s">
        <v>519</v>
      </c>
      <c r="F46" s="1244"/>
      <c r="G46" s="1244"/>
      <c r="H46" s="1244"/>
      <c r="I46" s="1245"/>
      <c r="J46" s="528">
        <f>J44/5</f>
        <v>0</v>
      </c>
      <c r="K46" s="528">
        <f>K44/5</f>
        <v>0</v>
      </c>
      <c r="M46" s="669">
        <f>IF('All Meals'!C51="","",'All Meals'!C51)</f>
      </c>
      <c r="N46" s="670"/>
      <c r="O46" s="676"/>
      <c r="P46" s="676"/>
      <c r="Q46" s="675"/>
      <c r="R46" s="672">
        <f t="shared" si="4"/>
        <v>0</v>
      </c>
      <c r="S46" s="672">
        <f t="shared" si="5"/>
        <v>0</v>
      </c>
      <c r="T46" s="673"/>
      <c r="U46" s="677"/>
      <c r="V46" s="676"/>
      <c r="W46" s="676"/>
      <c r="X46" s="676"/>
      <c r="Y46" s="529">
        <f t="shared" si="6"/>
        <v>0</v>
      </c>
      <c r="Z46" s="529">
        <f t="shared" si="7"/>
        <v>0</v>
      </c>
    </row>
    <row r="47" spans="1:26" ht="47.25" customHeight="1">
      <c r="A47" s="577"/>
      <c r="B47" s="578"/>
      <c r="C47" s="578">
        <v>0</v>
      </c>
      <c r="D47" s="578">
        <v>0</v>
      </c>
      <c r="E47" s="1246" t="s">
        <v>152</v>
      </c>
      <c r="F47" s="1246"/>
      <c r="G47" s="1246"/>
      <c r="H47" s="1246"/>
      <c r="I47" s="1247"/>
      <c r="M47" s="669">
        <f>IF('All Meals'!C52="","",'All Meals'!C52)</f>
      </c>
      <c r="N47" s="670"/>
      <c r="O47" s="676"/>
      <c r="P47" s="676"/>
      <c r="Q47" s="675"/>
      <c r="R47" s="672">
        <f t="shared" si="4"/>
        <v>0</v>
      </c>
      <c r="S47" s="672">
        <f t="shared" si="5"/>
        <v>0</v>
      </c>
      <c r="T47" s="673"/>
      <c r="U47" s="677"/>
      <c r="V47" s="676"/>
      <c r="W47" s="676"/>
      <c r="X47" s="676"/>
      <c r="Y47" s="529">
        <f t="shared" si="6"/>
        <v>0</v>
      </c>
      <c r="Z47" s="529">
        <f t="shared" si="7"/>
        <v>0</v>
      </c>
    </row>
    <row r="48" spans="2:26" ht="47.25" customHeight="1">
      <c r="B48" s="85"/>
      <c r="C48" s="85">
        <f>IF($B$44=1,C44,IF($B$44=2,C45,IF($B$44=3,C46,IF($B$44=4,C47,0))))</f>
        <v>0</v>
      </c>
      <c r="D48" s="85">
        <f>IF($B$44=1,D44,IF($B$44=2,D45,IF($B$44=3,D46,IF($B$44=4,D47,0))))</f>
        <v>0</v>
      </c>
      <c r="F48" s="528"/>
      <c r="I48" s="2"/>
      <c r="M48" s="669">
        <f>IF('All Meals'!C53="","",'All Meals'!C53)</f>
      </c>
      <c r="N48" s="670"/>
      <c r="O48" s="676"/>
      <c r="P48" s="676"/>
      <c r="Q48" s="675"/>
      <c r="R48" s="672">
        <f t="shared" si="4"/>
        <v>0</v>
      </c>
      <c r="S48" s="672">
        <f t="shared" si="5"/>
        <v>0</v>
      </c>
      <c r="T48" s="673"/>
      <c r="U48" s="677"/>
      <c r="V48" s="676"/>
      <c r="W48" s="676"/>
      <c r="X48" s="676"/>
      <c r="Y48" s="529">
        <f t="shared" si="6"/>
        <v>0</v>
      </c>
      <c r="Z48" s="529">
        <f t="shared" si="7"/>
        <v>0</v>
      </c>
    </row>
    <row r="49" spans="1:26" ht="47.25" customHeight="1">
      <c r="A49" s="1248" t="s">
        <v>461</v>
      </c>
      <c r="B49" s="1248"/>
      <c r="C49" s="1248"/>
      <c r="D49" s="1248"/>
      <c r="E49" s="1248"/>
      <c r="F49" s="1248"/>
      <c r="G49" s="1248"/>
      <c r="H49" s="1248"/>
      <c r="I49" s="1248"/>
      <c r="M49" s="669">
        <f>IF('All Meals'!C54="","",'All Meals'!C54)</f>
      </c>
      <c r="N49" s="670"/>
      <c r="O49" s="676"/>
      <c r="P49" s="676"/>
      <c r="Q49" s="675"/>
      <c r="R49" s="672">
        <f t="shared" si="4"/>
        <v>0</v>
      </c>
      <c r="S49" s="672">
        <f t="shared" si="5"/>
        <v>0</v>
      </c>
      <c r="T49" s="673"/>
      <c r="U49" s="677"/>
      <c r="V49" s="676"/>
      <c r="W49" s="676"/>
      <c r="X49" s="676"/>
      <c r="Y49" s="529">
        <f t="shared" si="6"/>
        <v>0</v>
      </c>
      <c r="Z49" s="529">
        <f t="shared" si="7"/>
        <v>0</v>
      </c>
    </row>
    <row r="50" spans="1:26" ht="47.25" customHeight="1">
      <c r="A50" s="1249" t="s">
        <v>778</v>
      </c>
      <c r="B50" s="1250"/>
      <c r="C50" s="1250"/>
      <c r="D50" s="1250"/>
      <c r="E50" s="1250"/>
      <c r="F50" s="1251"/>
      <c r="G50" s="658"/>
      <c r="H50" s="658"/>
      <c r="I50" s="682">
        <f>IF(ISERROR(('Weekly Report'!G16)/SUM('Weekly Report'!G13:G17)*'Weekly Report'!G10),0,('Weekly Report'!G16)/SUM('Weekly Report'!G13:G17)*'Weekly Report'!G10)</f>
        <v>0.53125</v>
      </c>
      <c r="M50" s="669">
        <f>IF('All Meals'!C55="","",'All Meals'!C55)</f>
      </c>
      <c r="N50" s="670"/>
      <c r="O50" s="676"/>
      <c r="P50" s="676"/>
      <c r="Q50" s="675"/>
      <c r="R50" s="672">
        <f t="shared" si="4"/>
        <v>0</v>
      </c>
      <c r="S50" s="672">
        <f t="shared" si="5"/>
        <v>0</v>
      </c>
      <c r="T50" s="673"/>
      <c r="U50" s="677"/>
      <c r="V50" s="676"/>
      <c r="W50" s="676"/>
      <c r="X50" s="676"/>
      <c r="Y50" s="529">
        <f t="shared" si="6"/>
        <v>0</v>
      </c>
      <c r="Z50" s="529">
        <f t="shared" si="7"/>
        <v>0</v>
      </c>
    </row>
    <row r="51" spans="1:26" ht="47.25" customHeight="1">
      <c r="A51" s="1252" t="s">
        <v>734</v>
      </c>
      <c r="B51" s="1253"/>
      <c r="C51" s="1253"/>
      <c r="D51" s="1253"/>
      <c r="E51" s="1253"/>
      <c r="F51" s="1253"/>
      <c r="G51" s="1253"/>
      <c r="H51" s="1253"/>
      <c r="I51" s="1254"/>
      <c r="J51" s="528" t="s">
        <v>128</v>
      </c>
      <c r="K51" s="528" t="s">
        <v>129</v>
      </c>
      <c r="M51" s="669">
        <f>IF('All Meals'!C56="","",'All Meals'!C56)</f>
      </c>
      <c r="N51" s="670"/>
      <c r="O51" s="676"/>
      <c r="P51" s="676"/>
      <c r="Q51" s="675"/>
      <c r="R51" s="672">
        <f t="shared" si="4"/>
        <v>0</v>
      </c>
      <c r="S51" s="672">
        <f t="shared" si="5"/>
        <v>0</v>
      </c>
      <c r="T51" s="673"/>
      <c r="U51" s="677"/>
      <c r="V51" s="676"/>
      <c r="W51" s="676"/>
      <c r="X51" s="676"/>
      <c r="Y51" s="529">
        <f t="shared" si="6"/>
        <v>0</v>
      </c>
      <c r="Z51" s="529">
        <f t="shared" si="7"/>
        <v>0</v>
      </c>
    </row>
    <row r="52" spans="1:26" ht="47.25" customHeight="1">
      <c r="A52" s="579"/>
      <c r="B52" s="580">
        <v>4</v>
      </c>
      <c r="C52" s="581">
        <v>161.0285714285714</v>
      </c>
      <c r="D52" s="581">
        <v>0.5055000000000001</v>
      </c>
      <c r="E52" s="1255" t="s">
        <v>520</v>
      </c>
      <c r="F52" s="1255"/>
      <c r="G52" s="1255"/>
      <c r="H52" s="1255"/>
      <c r="I52" s="1256"/>
      <c r="J52" s="528">
        <f>C56*I50</f>
        <v>0</v>
      </c>
      <c r="K52" s="528">
        <f>I50*D56</f>
        <v>0</v>
      </c>
      <c r="M52" s="669">
        <f>IF('All Meals'!C57="","",'All Meals'!C57)</f>
      </c>
      <c r="N52" s="670"/>
      <c r="O52" s="676"/>
      <c r="P52" s="676"/>
      <c r="Q52" s="675"/>
      <c r="R52" s="672">
        <f t="shared" si="4"/>
        <v>0</v>
      </c>
      <c r="S52" s="672">
        <f t="shared" si="5"/>
        <v>0</v>
      </c>
      <c r="T52" s="673"/>
      <c r="U52" s="677"/>
      <c r="V52" s="676"/>
      <c r="W52" s="676"/>
      <c r="X52" s="676"/>
      <c r="Y52" s="529">
        <f t="shared" si="6"/>
        <v>0</v>
      </c>
      <c r="Z52" s="529">
        <f t="shared" si="7"/>
        <v>0</v>
      </c>
    </row>
    <row r="53" spans="1:26" ht="47.25" customHeight="1">
      <c r="A53" s="582"/>
      <c r="B53" s="583"/>
      <c r="C53" s="581">
        <v>183.42857142857142</v>
      </c>
      <c r="D53" s="581">
        <v>1.223</v>
      </c>
      <c r="E53" s="1255" t="s">
        <v>521</v>
      </c>
      <c r="F53" s="1255"/>
      <c r="G53" s="1255"/>
      <c r="H53" s="1255"/>
      <c r="I53" s="1256"/>
      <c r="J53" s="528" t="s">
        <v>126</v>
      </c>
      <c r="K53" s="528" t="s">
        <v>127</v>
      </c>
      <c r="M53" s="669">
        <f>IF('All Meals'!C58="","",'All Meals'!C58)</f>
      </c>
      <c r="N53" s="670"/>
      <c r="O53" s="676"/>
      <c r="P53" s="676"/>
      <c r="Q53" s="675"/>
      <c r="R53" s="672">
        <f t="shared" si="4"/>
        <v>0</v>
      </c>
      <c r="S53" s="672">
        <f t="shared" si="5"/>
        <v>0</v>
      </c>
      <c r="T53" s="673"/>
      <c r="U53" s="677"/>
      <c r="V53" s="676"/>
      <c r="W53" s="676"/>
      <c r="X53" s="676"/>
      <c r="Y53" s="529">
        <f t="shared" si="6"/>
        <v>0</v>
      </c>
      <c r="Z53" s="529">
        <f t="shared" si="7"/>
        <v>0</v>
      </c>
    </row>
    <row r="54" spans="1:26" ht="47.25" customHeight="1">
      <c r="A54" s="582"/>
      <c r="B54" s="583"/>
      <c r="C54" s="581">
        <v>205.82857142857142</v>
      </c>
      <c r="D54" s="581">
        <v>1.9405000000000001</v>
      </c>
      <c r="E54" s="1255" t="s">
        <v>522</v>
      </c>
      <c r="F54" s="1255"/>
      <c r="G54" s="1255"/>
      <c r="H54" s="1255"/>
      <c r="I54" s="1256"/>
      <c r="J54" s="528">
        <f>J52/5</f>
        <v>0</v>
      </c>
      <c r="K54" s="528">
        <f>K52/5</f>
        <v>0</v>
      </c>
      <c r="M54" s="669">
        <f>IF('All Meals'!C59="","",'All Meals'!C59)</f>
      </c>
      <c r="N54" s="670"/>
      <c r="O54" s="676"/>
      <c r="P54" s="676"/>
      <c r="Q54" s="675"/>
      <c r="R54" s="672">
        <f t="shared" si="4"/>
        <v>0</v>
      </c>
      <c r="S54" s="672">
        <f t="shared" si="5"/>
        <v>0</v>
      </c>
      <c r="T54" s="673"/>
      <c r="U54" s="677"/>
      <c r="V54" s="676"/>
      <c r="W54" s="676"/>
      <c r="X54" s="676"/>
      <c r="Y54" s="529">
        <f t="shared" si="6"/>
        <v>0</v>
      </c>
      <c r="Z54" s="529">
        <f t="shared" si="7"/>
        <v>0</v>
      </c>
    </row>
    <row r="55" spans="1:26" ht="47.25" customHeight="1">
      <c r="A55" s="584"/>
      <c r="B55" s="585"/>
      <c r="C55" s="585">
        <v>0</v>
      </c>
      <c r="D55" s="585">
        <v>0</v>
      </c>
      <c r="E55" s="1257" t="s">
        <v>153</v>
      </c>
      <c r="F55" s="1257"/>
      <c r="G55" s="1257"/>
      <c r="H55" s="1257"/>
      <c r="I55" s="1258"/>
      <c r="M55" s="669">
        <f>IF('All Meals'!C60="","",'All Meals'!C60)</f>
      </c>
      <c r="N55" s="670"/>
      <c r="O55" s="676"/>
      <c r="P55" s="676"/>
      <c r="Q55" s="675"/>
      <c r="R55" s="672">
        <f t="shared" si="4"/>
        <v>0</v>
      </c>
      <c r="S55" s="672">
        <f t="shared" si="5"/>
        <v>0</v>
      </c>
      <c r="T55" s="673"/>
      <c r="U55" s="677"/>
      <c r="V55" s="676"/>
      <c r="W55" s="676"/>
      <c r="X55" s="676"/>
      <c r="Y55" s="529">
        <f t="shared" si="6"/>
        <v>0</v>
      </c>
      <c r="Z55" s="529">
        <f t="shared" si="7"/>
        <v>0</v>
      </c>
    </row>
    <row r="56" spans="2:26" ht="47.25" customHeight="1">
      <c r="B56" s="85"/>
      <c r="C56" s="85">
        <f>IF($B$52=1,C52,IF($B$52=2,C53,IF($B$52=3,C54,IF($B$52=4,C55,0))))</f>
        <v>0</v>
      </c>
      <c r="D56" s="85">
        <f>IF($B$52=1,D52,IF($B$52=2,D53,IF($B$52=3,D54,IF($B$52=4,D55,0))))</f>
        <v>0</v>
      </c>
      <c r="M56" s="669">
        <f>IF('All Meals'!C61="","",'All Meals'!C61)</f>
      </c>
      <c r="N56" s="670"/>
      <c r="O56" s="676"/>
      <c r="P56" s="676"/>
      <c r="Q56" s="675"/>
      <c r="R56" s="672">
        <f t="shared" si="4"/>
        <v>0</v>
      </c>
      <c r="S56" s="672">
        <f t="shared" si="5"/>
        <v>0</v>
      </c>
      <c r="T56" s="673"/>
      <c r="U56" s="677"/>
      <c r="V56" s="676"/>
      <c r="W56" s="676"/>
      <c r="X56" s="676"/>
      <c r="Y56" s="529">
        <f t="shared" si="6"/>
        <v>0</v>
      </c>
      <c r="Z56" s="529">
        <f t="shared" si="7"/>
        <v>0</v>
      </c>
    </row>
    <row r="57" spans="1:14" ht="47.25" customHeight="1" thickBot="1">
      <c r="A57" s="1259" t="s">
        <v>462</v>
      </c>
      <c r="B57" s="1259"/>
      <c r="C57" s="1259"/>
      <c r="D57" s="1259"/>
      <c r="E57" s="1259"/>
      <c r="F57" s="1259"/>
      <c r="G57" s="1259"/>
      <c r="H57" s="1259"/>
      <c r="I57" s="1259"/>
      <c r="M57" s="2"/>
      <c r="N57" s="2"/>
    </row>
    <row r="58" spans="1:21" ht="47.25" customHeight="1">
      <c r="A58" s="1260" t="s">
        <v>779</v>
      </c>
      <c r="B58" s="1261"/>
      <c r="C58" s="1261"/>
      <c r="D58" s="1261"/>
      <c r="E58" s="1261"/>
      <c r="F58" s="1262"/>
      <c r="G58" s="659"/>
      <c r="H58" s="659"/>
      <c r="I58" s="683">
        <f>IF(ISERROR(('Weekly Report'!G17)/SUM('Weekly Report'!G13:G17)*'Weekly Report'!G10),0,('Weekly Report'!G17)/SUM('Weekly Report'!G13:G17)*'Weekly Report'!G10)</f>
        <v>1.328125</v>
      </c>
      <c r="M58" s="2"/>
      <c r="N58" s="2"/>
      <c r="O58" s="1263" t="s">
        <v>140</v>
      </c>
      <c r="P58" s="1264"/>
      <c r="Q58" s="1264"/>
      <c r="R58" s="1264"/>
      <c r="S58" s="1264"/>
      <c r="T58" s="1264"/>
      <c r="U58" s="1265"/>
    </row>
    <row r="59" spans="1:21" ht="47.25" customHeight="1">
      <c r="A59" s="1266" t="s">
        <v>735</v>
      </c>
      <c r="B59" s="1267"/>
      <c r="C59" s="1267"/>
      <c r="D59" s="1267"/>
      <c r="E59" s="1267"/>
      <c r="F59" s="1267"/>
      <c r="G59" s="1267"/>
      <c r="H59" s="1267"/>
      <c r="I59" s="1268"/>
      <c r="J59" s="528" t="s">
        <v>128</v>
      </c>
      <c r="K59" s="528" t="s">
        <v>129</v>
      </c>
      <c r="M59" s="2"/>
      <c r="N59" s="2"/>
      <c r="O59" s="200" t="s">
        <v>141</v>
      </c>
      <c r="P59" s="201" t="s">
        <v>145</v>
      </c>
      <c r="Q59" s="1269" t="s">
        <v>143</v>
      </c>
      <c r="R59" s="1270"/>
      <c r="S59" s="1270"/>
      <c r="T59" s="1271"/>
      <c r="U59" s="202" t="s">
        <v>144</v>
      </c>
    </row>
    <row r="60" spans="1:21" ht="47.25" customHeight="1">
      <c r="A60" s="109"/>
      <c r="B60" s="586">
        <v>4</v>
      </c>
      <c r="C60" s="587">
        <v>38.18181818181818</v>
      </c>
      <c r="D60" s="587">
        <v>0.06554545454545455</v>
      </c>
      <c r="E60" s="1272" t="s">
        <v>523</v>
      </c>
      <c r="F60" s="1272"/>
      <c r="G60" s="1272"/>
      <c r="H60" s="1272"/>
      <c r="I60" s="1273"/>
      <c r="J60" s="528"/>
      <c r="K60" s="528"/>
      <c r="M60" s="2"/>
      <c r="N60" s="2"/>
      <c r="O60" s="1274" t="s">
        <v>95</v>
      </c>
      <c r="P60" s="532" t="s">
        <v>142</v>
      </c>
      <c r="Q60" s="1276" t="s">
        <v>723</v>
      </c>
      <c r="R60" s="1277"/>
      <c r="S60" s="1277"/>
      <c r="T60" s="1278"/>
      <c r="U60" s="1282" t="str">
        <f>IF(AND(P61&gt;=600,P61&lt;=650),"Estimated calories are within the required range",IF(AND(P61&lt;600,P61&gt;=575),"Estimated calories are below the calorie minimum but within 25 calories, follow up with State agency",IF(AND(P61&gt;650,P61&lt;=675),"Estimated calories are above the calorie maximum but within 25 calories, follow up with State agency","Estimated calories are NOT within the required range")))</f>
        <v>Estimated calories are NOT within the required range</v>
      </c>
    </row>
    <row r="61" spans="1:21" ht="47.25" customHeight="1">
      <c r="A61" s="588"/>
      <c r="B61" s="589"/>
      <c r="C61" s="587">
        <v>65.18181818181819</v>
      </c>
      <c r="D61" s="587">
        <v>1.9397954545454545</v>
      </c>
      <c r="E61" s="1272" t="s">
        <v>524</v>
      </c>
      <c r="F61" s="1272"/>
      <c r="G61" s="1272"/>
      <c r="H61" s="1272"/>
      <c r="I61" s="1273"/>
      <c r="J61" s="528">
        <f>C64*I58</f>
        <v>0</v>
      </c>
      <c r="K61" s="528">
        <f>I58*D64</f>
        <v>0</v>
      </c>
      <c r="O61" s="1275"/>
      <c r="P61" s="642">
        <f>ROUND(SUM(J67,O72,V72),2)</f>
        <v>0</v>
      </c>
      <c r="Q61" s="1279"/>
      <c r="R61" s="1280"/>
      <c r="S61" s="1280"/>
      <c r="T61" s="1281"/>
      <c r="U61" s="1283"/>
    </row>
    <row r="62" spans="1:22" ht="47.25" customHeight="1">
      <c r="A62" s="588"/>
      <c r="B62" s="589"/>
      <c r="C62" s="587">
        <v>119.18181818181819</v>
      </c>
      <c r="D62" s="587">
        <v>5.688295454545455</v>
      </c>
      <c r="E62" s="1272" t="s">
        <v>525</v>
      </c>
      <c r="F62" s="1272"/>
      <c r="G62" s="1272"/>
      <c r="H62" s="1272"/>
      <c r="I62" s="1273"/>
      <c r="J62" s="528"/>
      <c r="K62" s="528"/>
      <c r="O62" s="1274" t="s">
        <v>130</v>
      </c>
      <c r="P62" s="532" t="s">
        <v>147</v>
      </c>
      <c r="Q62" s="1287" t="s">
        <v>146</v>
      </c>
      <c r="R62" s="1288"/>
      <c r="S62" s="1288"/>
      <c r="T62" s="1289"/>
      <c r="U62" s="1293" t="str">
        <f>IF(P63&lt;0.1,"Estimated percent of saturated fat meets the requirement",IF(AND(P63&gt;=0.1,P63&lt;=0.105),"Estimated percent of saturated fat is above the requirement by less than half percent, follow up with State agency","Estimated percent of saturated fat does NOT meet the requirement"))</f>
        <v>Estimated percent of saturated fat meets the requirement</v>
      </c>
      <c r="V62" s="521"/>
    </row>
    <row r="63" spans="1:21" ht="47.25" customHeight="1" thickBot="1">
      <c r="A63" s="248"/>
      <c r="B63" s="590"/>
      <c r="C63" s="590">
        <v>0</v>
      </c>
      <c r="D63" s="590">
        <v>0</v>
      </c>
      <c r="E63" s="1295" t="s">
        <v>154</v>
      </c>
      <c r="F63" s="1295"/>
      <c r="G63" s="1295"/>
      <c r="H63" s="1295"/>
      <c r="I63" s="1296"/>
      <c r="J63" s="528" t="s">
        <v>126</v>
      </c>
      <c r="K63" s="528" t="s">
        <v>127</v>
      </c>
      <c r="M63" s="181"/>
      <c r="N63" s="522"/>
      <c r="O63" s="1286"/>
      <c r="P63" s="643">
        <f>ROUND(IF(ISERROR(SUM(K67,P72,W72)*9/P61),0,SUM(K67,P72,W72)*9/P61),2)</f>
        <v>0</v>
      </c>
      <c r="Q63" s="1290"/>
      <c r="R63" s="1291"/>
      <c r="S63" s="1291"/>
      <c r="T63" s="1292"/>
      <c r="U63" s="1294"/>
    </row>
    <row r="64" spans="2:16" ht="22.5" customHeight="1">
      <c r="B64" s="85"/>
      <c r="C64" s="85">
        <f>IF($B$60=1,C60,IF($B$60=2,C61,IF($B$60=3,C62,IF($B$60=4,C63,0))))</f>
        <v>0</v>
      </c>
      <c r="D64" s="85">
        <f>IF($B$60=1,D60,IF($B$60=2,D61,IF($B$60=3,D62,IF($B$60=4,D63,0))))</f>
        <v>0</v>
      </c>
      <c r="F64" s="533"/>
      <c r="G64" s="533"/>
      <c r="H64" s="533"/>
      <c r="I64" s="533"/>
      <c r="J64" s="528">
        <f>J61/5</f>
        <v>0</v>
      </c>
      <c r="K64" s="528">
        <f>K61/5</f>
        <v>0</v>
      </c>
      <c r="P64" s="204"/>
    </row>
    <row r="65" spans="1:16" ht="54.75" customHeight="1">
      <c r="A65" s="1297" t="s">
        <v>612</v>
      </c>
      <c r="B65" s="1297"/>
      <c r="C65" s="1297"/>
      <c r="D65" s="1297"/>
      <c r="E65" s="1297"/>
      <c r="F65" s="1297"/>
      <c r="G65" s="1297"/>
      <c r="H65" s="1297"/>
      <c r="I65" s="1297"/>
      <c r="P65" s="203"/>
    </row>
    <row r="66" spans="6:9" ht="22.5" customHeight="1" hidden="1">
      <c r="F66" s="1284" t="s">
        <v>131</v>
      </c>
      <c r="G66" s="1284"/>
      <c r="H66" s="1284"/>
      <c r="I66" s="1284"/>
    </row>
    <row r="67" spans="10:24" ht="15" customHeight="1" hidden="1">
      <c r="J67" s="528">
        <f>SUM(J11,J20,J30,J38,J46,J54,J64)</f>
        <v>0</v>
      </c>
      <c r="K67" s="528">
        <f>SUM(K11,K20,K30,K38,K46,K54,K64)</f>
        <v>0</v>
      </c>
      <c r="Q67" s="529">
        <f>SUM(Q8:Q56)</f>
        <v>0</v>
      </c>
      <c r="V67" s="529">
        <f>SUM(V8:V56)</f>
        <v>0</v>
      </c>
      <c r="W67" s="529">
        <f>SUM(W8:W56)</f>
        <v>0</v>
      </c>
      <c r="X67" s="529">
        <f>SUM(X8:X56)</f>
        <v>0</v>
      </c>
    </row>
    <row r="68" spans="15:24" ht="15" customHeight="1" hidden="1">
      <c r="O68" s="529" t="s">
        <v>117</v>
      </c>
      <c r="P68" s="529" t="s">
        <v>132</v>
      </c>
      <c r="Q68" s="529" t="s">
        <v>133</v>
      </c>
      <c r="V68" s="529" t="s">
        <v>134</v>
      </c>
      <c r="W68" s="529" t="s">
        <v>132</v>
      </c>
      <c r="X68" s="529" t="s">
        <v>133</v>
      </c>
    </row>
    <row r="69" spans="15:23" ht="15" customHeight="1" hidden="1">
      <c r="O69" s="529" t="s">
        <v>135</v>
      </c>
      <c r="P69" s="529" t="s">
        <v>136</v>
      </c>
      <c r="V69" s="529" t="s">
        <v>135</v>
      </c>
      <c r="W69" s="529" t="s">
        <v>136</v>
      </c>
    </row>
    <row r="70" spans="15:23" ht="15" customHeight="1" hidden="1">
      <c r="O70" s="529">
        <f>SUM(R8:R56)</f>
        <v>0</v>
      </c>
      <c r="P70" s="529">
        <f>SUM(S8:S56)</f>
        <v>0</v>
      </c>
      <c r="V70" s="529">
        <f>SUM(Y8:Y56)</f>
        <v>0</v>
      </c>
      <c r="W70" s="529">
        <f>SUM(Z8:Z56)</f>
        <v>0</v>
      </c>
    </row>
    <row r="71" spans="15:23" ht="15" customHeight="1" hidden="1">
      <c r="O71" s="529" t="s">
        <v>138</v>
      </c>
      <c r="P71" s="529" t="s">
        <v>139</v>
      </c>
      <c r="V71" s="529" t="s">
        <v>138</v>
      </c>
      <c r="W71" s="529" t="s">
        <v>139</v>
      </c>
    </row>
    <row r="72" spans="15:23" ht="15" customHeight="1" hidden="1">
      <c r="O72" s="529">
        <f>IF(ISERROR(O70/$Q$67),0,(O70/$Q$67))</f>
        <v>0</v>
      </c>
      <c r="P72" s="529">
        <f>IF(ISERROR(P70/$Q$67),0,(P70/$Q$67))</f>
        <v>0</v>
      </c>
      <c r="V72" s="529">
        <f>IF(ISERROR(V70/$Q$67),0,(V70/$Q$67))</f>
        <v>0</v>
      </c>
      <c r="W72" s="529">
        <f>IF(ISERROR(W70/$Q$67),0,(W70/$Q$67))</f>
        <v>0</v>
      </c>
    </row>
    <row r="73" spans="15:21" ht="15">
      <c r="O73" s="1285" t="s">
        <v>587</v>
      </c>
      <c r="P73" s="1285"/>
      <c r="Q73" s="1285"/>
      <c r="R73" s="1285"/>
      <c r="S73" s="1285"/>
      <c r="T73" s="1285"/>
      <c r="U73" s="1285"/>
    </row>
    <row r="74" spans="15:21" ht="15.75" thickBot="1">
      <c r="O74" s="1285"/>
      <c r="P74" s="1285"/>
      <c r="Q74" s="1285"/>
      <c r="R74" s="1285"/>
      <c r="S74" s="1285"/>
      <c r="T74" s="1285"/>
      <c r="U74" s="1285"/>
    </row>
    <row r="75" spans="15:21" ht="15.75" thickTop="1">
      <c r="O75" s="1032"/>
      <c r="P75" s="1033"/>
      <c r="Q75" s="1033"/>
      <c r="R75" s="1033"/>
      <c r="S75" s="1033"/>
      <c r="T75" s="1033"/>
      <c r="U75" s="1034"/>
    </row>
    <row r="76" spans="15:21" ht="15">
      <c r="O76" s="1035"/>
      <c r="P76" s="981"/>
      <c r="Q76" s="981"/>
      <c r="R76" s="981"/>
      <c r="S76" s="981"/>
      <c r="T76" s="981"/>
      <c r="U76" s="1036"/>
    </row>
    <row r="77" spans="15:21" ht="15">
      <c r="O77" s="1035"/>
      <c r="P77" s="981"/>
      <c r="Q77" s="981"/>
      <c r="R77" s="981"/>
      <c r="S77" s="981"/>
      <c r="T77" s="981"/>
      <c r="U77" s="1036"/>
    </row>
    <row r="78" spans="15:21" ht="15">
      <c r="O78" s="1035"/>
      <c r="P78" s="981"/>
      <c r="Q78" s="981"/>
      <c r="R78" s="981"/>
      <c r="S78" s="981"/>
      <c r="T78" s="981"/>
      <c r="U78" s="1036"/>
    </row>
    <row r="79" spans="15:21" ht="15">
      <c r="O79" s="1035"/>
      <c r="P79" s="981"/>
      <c r="Q79" s="981"/>
      <c r="R79" s="981"/>
      <c r="S79" s="981"/>
      <c r="T79" s="981"/>
      <c r="U79" s="1036"/>
    </row>
    <row r="80" spans="15:21" ht="15">
      <c r="O80" s="1035"/>
      <c r="P80" s="981"/>
      <c r="Q80" s="981"/>
      <c r="R80" s="981"/>
      <c r="S80" s="981"/>
      <c r="T80" s="981"/>
      <c r="U80" s="1036"/>
    </row>
    <row r="81" spans="15:21" ht="15">
      <c r="O81" s="1035"/>
      <c r="P81" s="981"/>
      <c r="Q81" s="981"/>
      <c r="R81" s="981"/>
      <c r="S81" s="981"/>
      <c r="T81" s="981"/>
      <c r="U81" s="1036"/>
    </row>
    <row r="82" spans="15:21" ht="15">
      <c r="O82" s="1035"/>
      <c r="P82" s="981"/>
      <c r="Q82" s="981"/>
      <c r="R82" s="981"/>
      <c r="S82" s="981"/>
      <c r="T82" s="981"/>
      <c r="U82" s="1036"/>
    </row>
    <row r="83" spans="15:21" ht="15">
      <c r="O83" s="1035"/>
      <c r="P83" s="981"/>
      <c r="Q83" s="981"/>
      <c r="R83" s="981"/>
      <c r="S83" s="981"/>
      <c r="T83" s="981"/>
      <c r="U83" s="1036"/>
    </row>
    <row r="84" spans="15:21" ht="15">
      <c r="O84" s="1035"/>
      <c r="P84" s="981"/>
      <c r="Q84" s="981"/>
      <c r="R84" s="981"/>
      <c r="S84" s="981"/>
      <c r="T84" s="981"/>
      <c r="U84" s="1036"/>
    </row>
    <row r="85" spans="15:21" ht="15">
      <c r="O85" s="1035"/>
      <c r="P85" s="981"/>
      <c r="Q85" s="981"/>
      <c r="R85" s="981"/>
      <c r="S85" s="981"/>
      <c r="T85" s="981"/>
      <c r="U85" s="1036"/>
    </row>
    <row r="86" spans="15:21" ht="15">
      <c r="O86" s="1035"/>
      <c r="P86" s="981"/>
      <c r="Q86" s="981"/>
      <c r="R86" s="981"/>
      <c r="S86" s="981"/>
      <c r="T86" s="981"/>
      <c r="U86" s="1036"/>
    </row>
    <row r="87" spans="15:21" ht="15">
      <c r="O87" s="1035"/>
      <c r="P87" s="981"/>
      <c r="Q87" s="981"/>
      <c r="R87" s="981"/>
      <c r="S87" s="981"/>
      <c r="T87" s="981"/>
      <c r="U87" s="1036"/>
    </row>
    <row r="88" spans="15:21" ht="15">
      <c r="O88" s="1035"/>
      <c r="P88" s="981"/>
      <c r="Q88" s="981"/>
      <c r="R88" s="981"/>
      <c r="S88" s="981"/>
      <c r="T88" s="981"/>
      <c r="U88" s="1036"/>
    </row>
    <row r="89" spans="15:21" ht="15">
      <c r="O89" s="1035"/>
      <c r="P89" s="981"/>
      <c r="Q89" s="981"/>
      <c r="R89" s="981"/>
      <c r="S89" s="981"/>
      <c r="T89" s="981"/>
      <c r="U89" s="1036"/>
    </row>
    <row r="90" spans="15:21" ht="15">
      <c r="O90" s="1035"/>
      <c r="P90" s="981"/>
      <c r="Q90" s="981"/>
      <c r="R90" s="981"/>
      <c r="S90" s="981"/>
      <c r="T90" s="981"/>
      <c r="U90" s="1036"/>
    </row>
    <row r="91" spans="15:21" ht="15">
      <c r="O91" s="1035"/>
      <c r="P91" s="981"/>
      <c r="Q91" s="981"/>
      <c r="R91" s="981"/>
      <c r="S91" s="981"/>
      <c r="T91" s="981"/>
      <c r="U91" s="1036"/>
    </row>
    <row r="92" spans="15:21" ht="15">
      <c r="O92" s="1035"/>
      <c r="P92" s="981"/>
      <c r="Q92" s="981"/>
      <c r="R92" s="981"/>
      <c r="S92" s="981"/>
      <c r="T92" s="981"/>
      <c r="U92" s="1036"/>
    </row>
    <row r="93" spans="15:21" ht="15">
      <c r="O93" s="1035"/>
      <c r="P93" s="981"/>
      <c r="Q93" s="981"/>
      <c r="R93" s="981"/>
      <c r="S93" s="981"/>
      <c r="T93" s="981"/>
      <c r="U93" s="1036"/>
    </row>
    <row r="94" spans="15:21" ht="15">
      <c r="O94" s="1035"/>
      <c r="P94" s="981"/>
      <c r="Q94" s="981"/>
      <c r="R94" s="981"/>
      <c r="S94" s="981"/>
      <c r="T94" s="981"/>
      <c r="U94" s="1036"/>
    </row>
    <row r="95" spans="15:21" ht="15">
      <c r="O95" s="1035"/>
      <c r="P95" s="981"/>
      <c r="Q95" s="981"/>
      <c r="R95" s="981"/>
      <c r="S95" s="981"/>
      <c r="T95" s="981"/>
      <c r="U95" s="1036"/>
    </row>
    <row r="96" spans="15:21" ht="15">
      <c r="O96" s="1035"/>
      <c r="P96" s="981"/>
      <c r="Q96" s="981"/>
      <c r="R96" s="981"/>
      <c r="S96" s="981"/>
      <c r="T96" s="981"/>
      <c r="U96" s="1036"/>
    </row>
    <row r="97" spans="15:21" ht="15">
      <c r="O97" s="1035"/>
      <c r="P97" s="981"/>
      <c r="Q97" s="981"/>
      <c r="R97" s="981"/>
      <c r="S97" s="981"/>
      <c r="T97" s="981"/>
      <c r="U97" s="1036"/>
    </row>
    <row r="98" spans="15:21" ht="15">
      <c r="O98" s="1035"/>
      <c r="P98" s="981"/>
      <c r="Q98" s="981"/>
      <c r="R98" s="981"/>
      <c r="S98" s="981"/>
      <c r="T98" s="981"/>
      <c r="U98" s="1036"/>
    </row>
    <row r="99" spans="15:21" ht="15">
      <c r="O99" s="1035"/>
      <c r="P99" s="981"/>
      <c r="Q99" s="981"/>
      <c r="R99" s="981"/>
      <c r="S99" s="981"/>
      <c r="T99" s="981"/>
      <c r="U99" s="1036"/>
    </row>
    <row r="100" spans="15:21" ht="15">
      <c r="O100" s="1035"/>
      <c r="P100" s="981"/>
      <c r="Q100" s="981"/>
      <c r="R100" s="981"/>
      <c r="S100" s="981"/>
      <c r="T100" s="981"/>
      <c r="U100" s="1036"/>
    </row>
    <row r="101" spans="15:21" ht="15">
      <c r="O101" s="1035"/>
      <c r="P101" s="981"/>
      <c r="Q101" s="981"/>
      <c r="R101" s="981"/>
      <c r="S101" s="981"/>
      <c r="T101" s="981"/>
      <c r="U101" s="1036"/>
    </row>
    <row r="102" spans="15:21" ht="15">
      <c r="O102" s="1035"/>
      <c r="P102" s="981"/>
      <c r="Q102" s="981"/>
      <c r="R102" s="981"/>
      <c r="S102" s="981"/>
      <c r="T102" s="981"/>
      <c r="U102" s="1036"/>
    </row>
    <row r="103" spans="15:21" ht="15.75" thickBot="1">
      <c r="O103" s="1037"/>
      <c r="P103" s="1038"/>
      <c r="Q103" s="1038"/>
      <c r="R103" s="1038"/>
      <c r="S103" s="1038"/>
      <c r="T103" s="1038"/>
      <c r="U103" s="1039"/>
    </row>
    <row r="104" ht="15.75" thickTop="1"/>
  </sheetData>
  <sheetProtection password="CB21" sheet="1" objects="1" scenarios="1"/>
  <mergeCells count="139">
    <mergeCell ref="F66:I66"/>
    <mergeCell ref="O73:U74"/>
    <mergeCell ref="O75:U103"/>
    <mergeCell ref="E62:I62"/>
    <mergeCell ref="O62:O63"/>
    <mergeCell ref="Q62:T63"/>
    <mergeCell ref="U62:U63"/>
    <mergeCell ref="E63:I63"/>
    <mergeCell ref="A65:I65"/>
    <mergeCell ref="A57:I57"/>
    <mergeCell ref="A58:F58"/>
    <mergeCell ref="O58:U58"/>
    <mergeCell ref="A59:I59"/>
    <mergeCell ref="Q59:T59"/>
    <mergeCell ref="E60:I60"/>
    <mergeCell ref="O60:O61"/>
    <mergeCell ref="Q60:T61"/>
    <mergeCell ref="U60:U61"/>
    <mergeCell ref="E61:I61"/>
    <mergeCell ref="A50:F50"/>
    <mergeCell ref="A51:I51"/>
    <mergeCell ref="E52:I52"/>
    <mergeCell ref="E53:I53"/>
    <mergeCell ref="E54:I54"/>
    <mergeCell ref="E55:I55"/>
    <mergeCell ref="A43:I43"/>
    <mergeCell ref="E44:I44"/>
    <mergeCell ref="E45:I45"/>
    <mergeCell ref="E46:I46"/>
    <mergeCell ref="E47:I47"/>
    <mergeCell ref="A49:I49"/>
    <mergeCell ref="AC39:AH39"/>
    <mergeCell ref="AI39:AK39"/>
    <mergeCell ref="AL39:AM39"/>
    <mergeCell ref="AC40:AN40"/>
    <mergeCell ref="A41:I41"/>
    <mergeCell ref="A42:F42"/>
    <mergeCell ref="AC37:AH37"/>
    <mergeCell ref="AI37:AK37"/>
    <mergeCell ref="AL37:AM37"/>
    <mergeCell ref="AC38:AH38"/>
    <mergeCell ref="AI38:AK38"/>
    <mergeCell ref="AL38:AM38"/>
    <mergeCell ref="A35:E35"/>
    <mergeCell ref="F35:I35"/>
    <mergeCell ref="AC35:AH35"/>
    <mergeCell ref="AI35:AK35"/>
    <mergeCell ref="AL35:AM35"/>
    <mergeCell ref="AC36:AH36"/>
    <mergeCell ref="AI36:AK36"/>
    <mergeCell ref="AL36:AM36"/>
    <mergeCell ref="A33:I33"/>
    <mergeCell ref="AC33:AH33"/>
    <mergeCell ref="AI33:AK33"/>
    <mergeCell ref="AL33:AM33"/>
    <mergeCell ref="A34:F34"/>
    <mergeCell ref="AC34:AH34"/>
    <mergeCell ref="AI34:AK34"/>
    <mergeCell ref="AL34:AM34"/>
    <mergeCell ref="E31:I31"/>
    <mergeCell ref="AC31:AH31"/>
    <mergeCell ref="AI31:AK31"/>
    <mergeCell ref="AL31:AM31"/>
    <mergeCell ref="AC32:AH32"/>
    <mergeCell ref="AI32:AK32"/>
    <mergeCell ref="AL32:AM32"/>
    <mergeCell ref="E29:I29"/>
    <mergeCell ref="AC29:AH29"/>
    <mergeCell ref="AI29:AK29"/>
    <mergeCell ref="AL29:AM29"/>
    <mergeCell ref="E30:I30"/>
    <mergeCell ref="AC30:AH30"/>
    <mergeCell ref="AI30:AK30"/>
    <mergeCell ref="AL30:AM30"/>
    <mergeCell ref="A27:I27"/>
    <mergeCell ref="AC27:AH27"/>
    <mergeCell ref="AI27:AK27"/>
    <mergeCell ref="AL27:AM27"/>
    <mergeCell ref="E28:I28"/>
    <mergeCell ref="AC28:AH28"/>
    <mergeCell ref="AI28:AK28"/>
    <mergeCell ref="AL28:AM28"/>
    <mergeCell ref="E21:I21"/>
    <mergeCell ref="AB22:AQ22"/>
    <mergeCell ref="A23:I24"/>
    <mergeCell ref="A25:I25"/>
    <mergeCell ref="A26:F26"/>
    <mergeCell ref="AC26:AM26"/>
    <mergeCell ref="AB17:AE18"/>
    <mergeCell ref="AH17:AI18"/>
    <mergeCell ref="E18:I18"/>
    <mergeCell ref="AK18:AM19"/>
    <mergeCell ref="AP18:AQ19"/>
    <mergeCell ref="E19:I19"/>
    <mergeCell ref="AB19:AE20"/>
    <mergeCell ref="AH19:AI20"/>
    <mergeCell ref="E20:I20"/>
    <mergeCell ref="AB14:AI14"/>
    <mergeCell ref="AK14:AQ15"/>
    <mergeCell ref="A15:I15"/>
    <mergeCell ref="AB15:AE15"/>
    <mergeCell ref="AH15:AI15"/>
    <mergeCell ref="AB16:AE16"/>
    <mergeCell ref="AH16:AI16"/>
    <mergeCell ref="AK16:AM17"/>
    <mergeCell ref="AP16:AQ17"/>
    <mergeCell ref="A17:I17"/>
    <mergeCell ref="AH10:AI11"/>
    <mergeCell ref="AP10:AQ10"/>
    <mergeCell ref="AP11:AQ11"/>
    <mergeCell ref="AB12:AE13"/>
    <mergeCell ref="AH12:AI13"/>
    <mergeCell ref="AP12:AQ12"/>
    <mergeCell ref="AP13:AQ13"/>
    <mergeCell ref="AB8:AE8"/>
    <mergeCell ref="AH8:AI8"/>
    <mergeCell ref="AK8:AM13"/>
    <mergeCell ref="AP8:AQ8"/>
    <mergeCell ref="A9:E9"/>
    <mergeCell ref="F9:I9"/>
    <mergeCell ref="AB9:AE9"/>
    <mergeCell ref="AH9:AI9"/>
    <mergeCell ref="AP9:AQ9"/>
    <mergeCell ref="AB10:AE11"/>
    <mergeCell ref="A4:I6"/>
    <mergeCell ref="M4:Q4"/>
    <mergeCell ref="U4:X4"/>
    <mergeCell ref="AB6:AI6"/>
    <mergeCell ref="AK6:AQ7"/>
    <mergeCell ref="A7:I7"/>
    <mergeCell ref="AB7:AI7"/>
    <mergeCell ref="A1:X1"/>
    <mergeCell ref="A2:L2"/>
    <mergeCell ref="M2:P2"/>
    <mergeCell ref="U2:V2"/>
    <mergeCell ref="W2:Y2"/>
    <mergeCell ref="A3:I3"/>
    <mergeCell ref="M3:Q3"/>
    <mergeCell ref="U3:X3"/>
  </mergeCells>
  <conditionalFormatting sqref="U62">
    <cfRule type="containsText" priority="10" dxfId="1" operator="containsText" stopIfTrue="1" text="half percent">
      <formula>NOT(ISERROR(SEARCH("half percent",U62)))</formula>
    </cfRule>
    <cfRule type="containsText" priority="11" dxfId="65" operator="containsText" stopIfTrue="1" text="NOT">
      <formula>NOT(ISERROR(SEARCH("NOT",U62)))</formula>
    </cfRule>
    <cfRule type="containsText" priority="12" dxfId="2" operator="containsText" stopIfTrue="1" text="Estimated percent of saturated fat meets the requirement">
      <formula>NOT(ISERROR(SEARCH("Estimated percent of saturated fat meets the requirement",U62)))</formula>
    </cfRule>
  </conditionalFormatting>
  <conditionalFormatting sqref="U60">
    <cfRule type="containsText" priority="7" dxfId="2" operator="containsText" stopIfTrue="1" text="Estimated calories are within the required range">
      <formula>NOT(ISERROR(SEARCH("Estimated calories are within the required range",U60)))</formula>
    </cfRule>
    <cfRule type="containsText" priority="8" dxfId="1" operator="containsText" stopIfTrue="1" text="25">
      <formula>NOT(ISERROR(SEARCH("25",U60)))</formula>
    </cfRule>
    <cfRule type="containsText" priority="9" dxfId="65" operator="containsText" stopIfTrue="1" text="NOT">
      <formula>NOT(ISERROR(SEARCH("NOT",U60)))</formula>
    </cfRule>
  </conditionalFormatting>
  <conditionalFormatting sqref="U62:U63">
    <cfRule type="containsText" priority="4" dxfId="1" operator="containsText" stopIfTrue="1" text="half percent">
      <formula>NOT(ISERROR(SEARCH("half percent",U62)))</formula>
    </cfRule>
    <cfRule type="containsText" priority="5" dxfId="65" operator="containsText" stopIfTrue="1" text="NOT">
      <formula>NOT(ISERROR(SEARCH("NOT",U62)))</formula>
    </cfRule>
    <cfRule type="containsText" priority="6"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1" dxfId="2" operator="containsText" stopIfTrue="1" text="Estimated calories are within the required range">
      <formula>NOT(ISERROR(SEARCH("Estimated calories are within the required range",U60)))</formula>
    </cfRule>
    <cfRule type="containsText" priority="2" dxfId="1" operator="containsText" stopIfTrue="1" text="25">
      <formula>NOT(ISERROR(SEARCH("25",U60)))</formula>
    </cfRule>
    <cfRule type="containsText" priority="3" dxfId="65"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legacyDrawing r:id="rId1"/>
</worksheet>
</file>

<file path=xl/worksheets/sheet2.xml><?xml version="1.0" encoding="utf-8"?>
<worksheet xmlns="http://schemas.openxmlformats.org/spreadsheetml/2006/main" xmlns:r="http://schemas.openxmlformats.org/officeDocument/2006/relationships">
  <dimension ref="A1:O131"/>
  <sheetViews>
    <sheetView showGridLines="0" showRowColHeaders="0" zoomScalePageLayoutView="0" workbookViewId="0" topLeftCell="A1">
      <selection activeCell="A2" sqref="A2"/>
    </sheetView>
  </sheetViews>
  <sheetFormatPr defaultColWidth="0" defaultRowHeight="15"/>
  <cols>
    <col min="1" max="1" width="143.57421875" style="598" customWidth="1"/>
    <col min="2" max="2" width="2.8515625" style="193" customWidth="1"/>
    <col min="3" max="15" width="9.140625" style="193" hidden="1" customWidth="1"/>
    <col min="16" max="255" width="9.140625" style="0" hidden="1" customWidth="1"/>
    <col min="256" max="16384" width="10.7109375" style="0" hidden="1" customWidth="1"/>
  </cols>
  <sheetData>
    <row r="1" spans="1:15" s="529" customFormat="1" ht="15">
      <c r="A1" s="598"/>
      <c r="B1" s="193"/>
      <c r="C1" s="193"/>
      <c r="D1" s="193"/>
      <c r="E1" s="193"/>
      <c r="F1" s="193"/>
      <c r="G1" s="193"/>
      <c r="H1" s="193"/>
      <c r="I1" s="193"/>
      <c r="J1" s="193"/>
      <c r="K1" s="193"/>
      <c r="L1" s="193"/>
      <c r="M1" s="193"/>
      <c r="N1" s="193"/>
      <c r="O1" s="193"/>
    </row>
    <row r="2" spans="1:15" s="529" customFormat="1" ht="15">
      <c r="A2" s="598"/>
      <c r="B2" s="193"/>
      <c r="C2" s="193"/>
      <c r="D2" s="193"/>
      <c r="E2" s="193"/>
      <c r="F2" s="193"/>
      <c r="G2" s="193"/>
      <c r="H2" s="193"/>
      <c r="I2" s="193"/>
      <c r="J2" s="193"/>
      <c r="K2" s="193"/>
      <c r="L2" s="193"/>
      <c r="M2" s="193"/>
      <c r="N2" s="193"/>
      <c r="O2" s="193"/>
    </row>
    <row r="3" s="192" customFormat="1" ht="15">
      <c r="A3" s="63"/>
    </row>
    <row r="4" spans="1:15" ht="20.25">
      <c r="A4" s="233" t="s">
        <v>606</v>
      </c>
      <c r="B4" s="232"/>
      <c r="C4" s="232"/>
      <c r="D4" s="232"/>
      <c r="E4" s="232"/>
      <c r="F4" s="232"/>
      <c r="G4" s="232"/>
      <c r="H4" s="232"/>
      <c r="I4" s="232"/>
      <c r="J4" s="232"/>
      <c r="K4" s="232"/>
      <c r="L4" s="232"/>
      <c r="M4" s="232"/>
      <c r="N4" s="232"/>
      <c r="O4" s="232"/>
    </row>
    <row r="5" spans="1:15" ht="16.5" thickBot="1">
      <c r="A5" s="685" t="s">
        <v>800</v>
      </c>
      <c r="B5"/>
      <c r="C5"/>
      <c r="D5"/>
      <c r="E5"/>
      <c r="F5"/>
      <c r="G5"/>
      <c r="H5"/>
      <c r="I5"/>
      <c r="J5"/>
      <c r="K5"/>
      <c r="L5"/>
      <c r="M5"/>
      <c r="N5"/>
      <c r="O5"/>
    </row>
    <row r="6" spans="1:15" ht="15.75">
      <c r="A6" s="426" t="s">
        <v>267</v>
      </c>
      <c r="B6"/>
      <c r="C6"/>
      <c r="D6"/>
      <c r="E6"/>
      <c r="F6"/>
      <c r="G6"/>
      <c r="H6"/>
      <c r="I6"/>
      <c r="J6"/>
      <c r="K6"/>
      <c r="L6"/>
      <c r="M6"/>
      <c r="N6"/>
      <c r="O6"/>
    </row>
    <row r="7" spans="1:15" ht="15.75">
      <c r="A7" s="494" t="s">
        <v>575</v>
      </c>
      <c r="B7"/>
      <c r="C7"/>
      <c r="D7"/>
      <c r="E7"/>
      <c r="F7"/>
      <c r="G7"/>
      <c r="H7"/>
      <c r="I7"/>
      <c r="J7"/>
      <c r="K7"/>
      <c r="L7"/>
      <c r="M7"/>
      <c r="N7"/>
      <c r="O7"/>
    </row>
    <row r="8" spans="1:15" ht="15.75">
      <c r="A8" s="427" t="s">
        <v>163</v>
      </c>
      <c r="B8"/>
      <c r="C8"/>
      <c r="D8"/>
      <c r="E8"/>
      <c r="F8"/>
      <c r="G8"/>
      <c r="H8"/>
      <c r="I8"/>
      <c r="J8"/>
      <c r="K8"/>
      <c r="L8"/>
      <c r="M8"/>
      <c r="N8"/>
      <c r="O8"/>
    </row>
    <row r="9" spans="1:15" ht="15.75">
      <c r="A9" s="310" t="s">
        <v>169</v>
      </c>
      <c r="B9"/>
      <c r="C9"/>
      <c r="D9"/>
      <c r="E9"/>
      <c r="F9"/>
      <c r="G9"/>
      <c r="H9"/>
      <c r="I9"/>
      <c r="J9"/>
      <c r="K9"/>
      <c r="L9"/>
      <c r="M9"/>
      <c r="N9"/>
      <c r="O9"/>
    </row>
    <row r="10" spans="1:15" ht="15.75">
      <c r="A10" s="310" t="s">
        <v>170</v>
      </c>
      <c r="B10"/>
      <c r="C10"/>
      <c r="D10"/>
      <c r="E10"/>
      <c r="F10"/>
      <c r="G10"/>
      <c r="H10"/>
      <c r="I10"/>
      <c r="J10"/>
      <c r="K10"/>
      <c r="L10"/>
      <c r="M10"/>
      <c r="N10"/>
      <c r="O10"/>
    </row>
    <row r="11" spans="1:15" ht="15.75">
      <c r="A11" s="310" t="s">
        <v>171</v>
      </c>
      <c r="B11"/>
      <c r="C11"/>
      <c r="D11"/>
      <c r="E11"/>
      <c r="F11"/>
      <c r="G11"/>
      <c r="H11"/>
      <c r="I11"/>
      <c r="J11"/>
      <c r="K11"/>
      <c r="L11"/>
      <c r="M11"/>
      <c r="N11"/>
      <c r="O11"/>
    </row>
    <row r="12" spans="1:15" ht="15.75">
      <c r="A12" s="310" t="s">
        <v>172</v>
      </c>
      <c r="B12"/>
      <c r="C12"/>
      <c r="D12"/>
      <c r="E12"/>
      <c r="F12"/>
      <c r="G12"/>
      <c r="H12"/>
      <c r="I12"/>
      <c r="J12"/>
      <c r="K12"/>
      <c r="L12"/>
      <c r="M12"/>
      <c r="N12"/>
      <c r="O12"/>
    </row>
    <row r="13" spans="1:15" ht="15.75">
      <c r="A13" s="310" t="s">
        <v>173</v>
      </c>
      <c r="B13"/>
      <c r="C13"/>
      <c r="D13"/>
      <c r="E13"/>
      <c r="F13"/>
      <c r="G13"/>
      <c r="H13"/>
      <c r="I13"/>
      <c r="J13"/>
      <c r="K13"/>
      <c r="L13"/>
      <c r="M13"/>
      <c r="N13"/>
      <c r="O13"/>
    </row>
    <row r="14" spans="1:15" ht="15.75">
      <c r="A14" s="428" t="s">
        <v>327</v>
      </c>
      <c r="B14"/>
      <c r="C14"/>
      <c r="D14"/>
      <c r="E14"/>
      <c r="F14"/>
      <c r="G14"/>
      <c r="H14"/>
      <c r="I14"/>
      <c r="J14"/>
      <c r="K14"/>
      <c r="L14"/>
      <c r="M14"/>
      <c r="N14"/>
      <c r="O14"/>
    </row>
    <row r="15" s="192" customFormat="1" ht="15.75">
      <c r="A15" s="428" t="s">
        <v>328</v>
      </c>
    </row>
    <row r="16" s="192" customFormat="1" ht="15.75">
      <c r="A16" s="428"/>
    </row>
    <row r="17" spans="1:5" s="192" customFormat="1" ht="31.5">
      <c r="A17" s="428" t="s">
        <v>579</v>
      </c>
      <c r="B17" s="512"/>
      <c r="C17" s="512"/>
      <c r="D17" s="512"/>
      <c r="E17" s="512"/>
    </row>
    <row r="18" s="192" customFormat="1" ht="31.5">
      <c r="A18" s="310" t="s">
        <v>531</v>
      </c>
    </row>
    <row r="19" s="192" customFormat="1" ht="31.5">
      <c r="A19" s="310" t="s">
        <v>480</v>
      </c>
    </row>
    <row r="20" s="192" customFormat="1" ht="15.75">
      <c r="A20" s="429" t="s">
        <v>481</v>
      </c>
    </row>
    <row r="21" s="192" customFormat="1" ht="32.25" thickBot="1">
      <c r="A21" s="432" t="s">
        <v>164</v>
      </c>
    </row>
    <row r="22" s="196" customFormat="1" ht="16.5" thickBot="1">
      <c r="A22" s="433"/>
    </row>
    <row r="23" s="192" customFormat="1" ht="15.75">
      <c r="A23" s="426" t="s">
        <v>245</v>
      </c>
    </row>
    <row r="24" s="192" customFormat="1" ht="15.75">
      <c r="A24" s="609" t="s">
        <v>653</v>
      </c>
    </row>
    <row r="25" spans="1:15" ht="15.75">
      <c r="A25" s="609" t="s">
        <v>651</v>
      </c>
      <c r="B25"/>
      <c r="C25"/>
      <c r="D25"/>
      <c r="E25"/>
      <c r="F25"/>
      <c r="G25"/>
      <c r="H25"/>
      <c r="I25"/>
      <c r="J25"/>
      <c r="K25"/>
      <c r="L25"/>
      <c r="M25"/>
      <c r="N25"/>
      <c r="O25"/>
    </row>
    <row r="26" spans="1:15" ht="15.75">
      <c r="A26" s="310" t="s">
        <v>476</v>
      </c>
      <c r="B26"/>
      <c r="C26"/>
      <c r="D26"/>
      <c r="E26"/>
      <c r="F26"/>
      <c r="G26"/>
      <c r="H26"/>
      <c r="I26"/>
      <c r="J26"/>
      <c r="K26"/>
      <c r="L26"/>
      <c r="M26"/>
      <c r="N26"/>
      <c r="O26"/>
    </row>
    <row r="27" spans="1:15" ht="15.75">
      <c r="A27" s="310" t="s">
        <v>477</v>
      </c>
      <c r="B27"/>
      <c r="C27"/>
      <c r="D27"/>
      <c r="E27"/>
      <c r="F27"/>
      <c r="G27"/>
      <c r="H27"/>
      <c r="I27"/>
      <c r="J27"/>
      <c r="K27"/>
      <c r="L27"/>
      <c r="M27"/>
      <c r="N27"/>
      <c r="O27"/>
    </row>
    <row r="28" spans="1:15" ht="15.75">
      <c r="A28" s="430" t="s">
        <v>478</v>
      </c>
      <c r="B28"/>
      <c r="C28"/>
      <c r="D28"/>
      <c r="E28"/>
      <c r="F28"/>
      <c r="G28"/>
      <c r="H28"/>
      <c r="I28"/>
      <c r="J28"/>
      <c r="K28"/>
      <c r="L28"/>
      <c r="M28"/>
      <c r="N28"/>
      <c r="O28"/>
    </row>
    <row r="29" spans="1:15" ht="16.5" thickBot="1">
      <c r="A29" s="431" t="s">
        <v>479</v>
      </c>
      <c r="B29"/>
      <c r="C29"/>
      <c r="D29"/>
      <c r="E29"/>
      <c r="F29"/>
      <c r="G29"/>
      <c r="H29"/>
      <c r="I29"/>
      <c r="J29"/>
      <c r="K29"/>
      <c r="L29"/>
      <c r="M29"/>
      <c r="N29"/>
      <c r="O29"/>
    </row>
    <row r="30" spans="1:15" ht="16.5" thickBot="1">
      <c r="A30" s="234"/>
      <c r="B30"/>
      <c r="C30"/>
      <c r="D30"/>
      <c r="E30"/>
      <c r="F30"/>
      <c r="G30"/>
      <c r="H30"/>
      <c r="I30"/>
      <c r="J30"/>
      <c r="K30"/>
      <c r="L30"/>
      <c r="M30"/>
      <c r="N30"/>
      <c r="O30"/>
    </row>
    <row r="31" spans="1:15" ht="15.75">
      <c r="A31" s="637" t="s">
        <v>472</v>
      </c>
      <c r="B31"/>
      <c r="C31"/>
      <c r="D31"/>
      <c r="E31"/>
      <c r="F31"/>
      <c r="G31"/>
      <c r="H31"/>
      <c r="I31"/>
      <c r="J31"/>
      <c r="K31"/>
      <c r="L31"/>
      <c r="M31"/>
      <c r="N31"/>
      <c r="O31"/>
    </row>
    <row r="32" spans="1:15" ht="16.5" thickBot="1">
      <c r="A32" s="434" t="s">
        <v>782</v>
      </c>
      <c r="B32"/>
      <c r="C32"/>
      <c r="D32"/>
      <c r="E32"/>
      <c r="F32"/>
      <c r="G32"/>
      <c r="H32"/>
      <c r="I32"/>
      <c r="J32"/>
      <c r="K32"/>
      <c r="L32"/>
      <c r="M32"/>
      <c r="N32"/>
      <c r="O32"/>
    </row>
    <row r="33" spans="1:15" ht="15.75" thickBot="1">
      <c r="A33" s="63"/>
      <c r="B33"/>
      <c r="C33"/>
      <c r="D33"/>
      <c r="E33"/>
      <c r="F33"/>
      <c r="G33"/>
      <c r="H33"/>
      <c r="I33"/>
      <c r="J33"/>
      <c r="K33"/>
      <c r="L33"/>
      <c r="M33"/>
      <c r="N33"/>
      <c r="O33"/>
    </row>
    <row r="34" spans="1:15" ht="15.75">
      <c r="A34" s="607" t="s">
        <v>548</v>
      </c>
      <c r="B34"/>
      <c r="C34"/>
      <c r="D34"/>
      <c r="E34"/>
      <c r="F34"/>
      <c r="G34"/>
      <c r="H34"/>
      <c r="I34"/>
      <c r="J34"/>
      <c r="K34"/>
      <c r="L34"/>
      <c r="M34"/>
      <c r="N34"/>
      <c r="O34"/>
    </row>
    <row r="35" spans="1:15" ht="15.75">
      <c r="A35" s="505" t="s">
        <v>562</v>
      </c>
      <c r="B35"/>
      <c r="C35"/>
      <c r="D35"/>
      <c r="E35"/>
      <c r="F35"/>
      <c r="G35"/>
      <c r="H35"/>
      <c r="I35"/>
      <c r="J35"/>
      <c r="K35"/>
      <c r="L35"/>
      <c r="M35"/>
      <c r="N35"/>
      <c r="O35"/>
    </row>
    <row r="36" spans="1:15" ht="47.25">
      <c r="A36" s="310" t="s">
        <v>643</v>
      </c>
      <c r="B36"/>
      <c r="C36"/>
      <c r="D36"/>
      <c r="E36"/>
      <c r="F36"/>
      <c r="G36"/>
      <c r="H36"/>
      <c r="I36"/>
      <c r="J36"/>
      <c r="K36"/>
      <c r="L36"/>
      <c r="M36"/>
      <c r="N36"/>
      <c r="O36"/>
    </row>
    <row r="37" spans="1:15" ht="15.75">
      <c r="A37" s="310" t="s">
        <v>641</v>
      </c>
      <c r="B37"/>
      <c r="C37"/>
      <c r="D37"/>
      <c r="E37"/>
      <c r="F37"/>
      <c r="G37"/>
      <c r="H37"/>
      <c r="I37"/>
      <c r="J37"/>
      <c r="K37"/>
      <c r="L37"/>
      <c r="M37"/>
      <c r="N37"/>
      <c r="O37"/>
    </row>
    <row r="38" spans="1:15" ht="31.5">
      <c r="A38" s="609" t="s">
        <v>654</v>
      </c>
      <c r="B38"/>
      <c r="C38"/>
      <c r="D38"/>
      <c r="E38"/>
      <c r="F38"/>
      <c r="G38"/>
      <c r="H38"/>
      <c r="I38"/>
      <c r="J38"/>
      <c r="K38"/>
      <c r="L38"/>
      <c r="M38"/>
      <c r="N38"/>
      <c r="O38"/>
    </row>
    <row r="39" spans="1:15" ht="15.75">
      <c r="A39" s="310" t="s">
        <v>174</v>
      </c>
      <c r="B39"/>
      <c r="C39"/>
      <c r="D39"/>
      <c r="E39"/>
      <c r="F39"/>
      <c r="G39"/>
      <c r="H39"/>
      <c r="I39"/>
      <c r="J39"/>
      <c r="K39"/>
      <c r="L39"/>
      <c r="M39"/>
      <c r="N39"/>
      <c r="O39"/>
    </row>
    <row r="40" spans="1:15" ht="15.75">
      <c r="A40" s="310" t="s">
        <v>638</v>
      </c>
      <c r="B40"/>
      <c r="C40"/>
      <c r="D40"/>
      <c r="E40"/>
      <c r="F40"/>
      <c r="G40"/>
      <c r="H40"/>
      <c r="I40"/>
      <c r="J40"/>
      <c r="K40"/>
      <c r="L40"/>
      <c r="M40"/>
      <c r="N40"/>
      <c r="O40"/>
    </row>
    <row r="41" spans="1:15" ht="15.75">
      <c r="A41" s="506" t="s">
        <v>547</v>
      </c>
      <c r="B41"/>
      <c r="C41"/>
      <c r="D41"/>
      <c r="E41"/>
      <c r="F41"/>
      <c r="G41"/>
      <c r="H41"/>
      <c r="I41"/>
      <c r="J41"/>
      <c r="K41"/>
      <c r="L41"/>
      <c r="M41"/>
      <c r="N41"/>
      <c r="O41"/>
    </row>
    <row r="42" s="192" customFormat="1" ht="15.75">
      <c r="A42" s="505" t="s">
        <v>783</v>
      </c>
    </row>
    <row r="43" s="192" customFormat="1" ht="15.75">
      <c r="A43" s="609" t="s">
        <v>655</v>
      </c>
    </row>
    <row r="44" s="192" customFormat="1" ht="15.75">
      <c r="A44" s="609" t="s">
        <v>656</v>
      </c>
    </row>
    <row r="45" s="192" customFormat="1" ht="31.5">
      <c r="A45" s="310" t="s">
        <v>545</v>
      </c>
    </row>
    <row r="46" s="192" customFormat="1" ht="31.5">
      <c r="A46" s="310" t="s">
        <v>546</v>
      </c>
    </row>
    <row r="47" s="192" customFormat="1" ht="15.75">
      <c r="A47" s="310" t="s">
        <v>165</v>
      </c>
    </row>
    <row r="48" s="192" customFormat="1" ht="32.25" thickBot="1">
      <c r="A48" s="609" t="s">
        <v>784</v>
      </c>
    </row>
    <row r="49" s="192" customFormat="1" ht="15.75">
      <c r="A49" s="507" t="s">
        <v>549</v>
      </c>
    </row>
    <row r="50" s="192" customFormat="1" ht="15.75">
      <c r="A50" s="303" t="s">
        <v>642</v>
      </c>
    </row>
    <row r="51" s="192" customFormat="1" ht="31.5">
      <c r="A51" s="303" t="s">
        <v>178</v>
      </c>
    </row>
    <row r="52" s="192" customFormat="1" ht="15.75">
      <c r="A52" s="508" t="s">
        <v>550</v>
      </c>
    </row>
    <row r="53" s="529" customFormat="1" ht="31.5">
      <c r="A53" s="306" t="s">
        <v>731</v>
      </c>
    </row>
    <row r="54" s="192" customFormat="1" ht="31.5">
      <c r="A54" s="645" t="s">
        <v>730</v>
      </c>
    </row>
    <row r="55" s="192" customFormat="1" ht="31.5">
      <c r="A55" s="608" t="s">
        <v>657</v>
      </c>
    </row>
    <row r="56" s="192" customFormat="1" ht="15.75">
      <c r="A56" s="608" t="s">
        <v>268</v>
      </c>
    </row>
    <row r="57" s="192" customFormat="1" ht="31.5">
      <c r="A57" s="608" t="s">
        <v>658</v>
      </c>
    </row>
    <row r="58" s="192" customFormat="1" ht="15.75">
      <c r="A58" s="608" t="s">
        <v>176</v>
      </c>
    </row>
    <row r="59" s="192" customFormat="1" ht="15.75">
      <c r="A59" s="608" t="s">
        <v>177</v>
      </c>
    </row>
    <row r="60" s="192" customFormat="1" ht="31.5">
      <c r="A60" s="302" t="s">
        <v>785</v>
      </c>
    </row>
    <row r="61" s="192" customFormat="1" ht="31.5">
      <c r="A61" s="306" t="s">
        <v>269</v>
      </c>
    </row>
    <row r="62" s="192" customFormat="1" ht="15.75">
      <c r="A62" s="645" t="s">
        <v>786</v>
      </c>
    </row>
    <row r="63" s="192" customFormat="1" ht="31.5">
      <c r="A63" s="608" t="s">
        <v>659</v>
      </c>
    </row>
    <row r="64" spans="1:15" ht="15.75">
      <c r="A64" s="509" t="s">
        <v>551</v>
      </c>
      <c r="B64"/>
      <c r="C64"/>
      <c r="D64"/>
      <c r="E64"/>
      <c r="F64"/>
      <c r="G64"/>
      <c r="H64"/>
      <c r="I64"/>
      <c r="J64"/>
      <c r="K64"/>
      <c r="L64"/>
      <c r="M64"/>
      <c r="N64"/>
      <c r="O64"/>
    </row>
    <row r="65" spans="1:15" ht="31.5">
      <c r="A65" s="299" t="s">
        <v>552</v>
      </c>
      <c r="B65"/>
      <c r="C65"/>
      <c r="D65"/>
      <c r="E65"/>
      <c r="F65"/>
      <c r="G65"/>
      <c r="H65"/>
      <c r="I65"/>
      <c r="J65"/>
      <c r="K65"/>
      <c r="L65"/>
      <c r="M65"/>
      <c r="N65"/>
      <c r="O65"/>
    </row>
    <row r="66" spans="1:15" ht="15.75">
      <c r="A66" s="235" t="s">
        <v>168</v>
      </c>
      <c r="B66"/>
      <c r="C66"/>
      <c r="D66"/>
      <c r="E66"/>
      <c r="F66"/>
      <c r="G66"/>
      <c r="H66"/>
      <c r="I66"/>
      <c r="J66"/>
      <c r="K66"/>
      <c r="L66"/>
      <c r="M66"/>
      <c r="N66"/>
      <c r="O66"/>
    </row>
    <row r="67" s="192" customFormat="1" ht="15.75">
      <c r="A67" s="300" t="s">
        <v>175</v>
      </c>
    </row>
    <row r="68" spans="1:15" ht="47.25">
      <c r="A68" s="301" t="s">
        <v>555</v>
      </c>
      <c r="B68"/>
      <c r="C68"/>
      <c r="D68"/>
      <c r="E68"/>
      <c r="F68"/>
      <c r="G68"/>
      <c r="H68"/>
      <c r="I68"/>
      <c r="J68"/>
      <c r="K68"/>
      <c r="L68"/>
      <c r="M68"/>
      <c r="N68"/>
      <c r="O68"/>
    </row>
    <row r="69" spans="1:15" ht="15.75">
      <c r="A69" s="510" t="s">
        <v>553</v>
      </c>
      <c r="B69"/>
      <c r="C69"/>
      <c r="D69"/>
      <c r="E69"/>
      <c r="F69"/>
      <c r="G69"/>
      <c r="H69"/>
      <c r="I69"/>
      <c r="J69"/>
      <c r="K69"/>
      <c r="L69"/>
      <c r="M69"/>
      <c r="N69"/>
      <c r="O69"/>
    </row>
    <row r="70" spans="1:15" ht="31.5">
      <c r="A70" s="297" t="s">
        <v>554</v>
      </c>
      <c r="B70"/>
      <c r="C70"/>
      <c r="D70"/>
      <c r="E70"/>
      <c r="F70"/>
      <c r="G70"/>
      <c r="H70"/>
      <c r="I70"/>
      <c r="J70"/>
      <c r="K70"/>
      <c r="L70"/>
      <c r="M70"/>
      <c r="N70"/>
      <c r="O70"/>
    </row>
    <row r="71" spans="1:15" ht="15.75">
      <c r="A71" s="297" t="s">
        <v>272</v>
      </c>
      <c r="B71"/>
      <c r="C71"/>
      <c r="D71"/>
      <c r="E71"/>
      <c r="F71"/>
      <c r="G71"/>
      <c r="H71"/>
      <c r="I71"/>
      <c r="J71"/>
      <c r="K71"/>
      <c r="L71"/>
      <c r="M71"/>
      <c r="N71"/>
      <c r="O71"/>
    </row>
    <row r="72" spans="1:15" ht="31.5">
      <c r="A72" s="297" t="s">
        <v>559</v>
      </c>
      <c r="B72"/>
      <c r="C72"/>
      <c r="D72"/>
      <c r="E72"/>
      <c r="F72"/>
      <c r="G72"/>
      <c r="H72"/>
      <c r="I72"/>
      <c r="J72"/>
      <c r="K72"/>
      <c r="L72"/>
      <c r="M72"/>
      <c r="N72"/>
      <c r="O72"/>
    </row>
    <row r="73" s="192" customFormat="1" ht="47.25">
      <c r="A73" s="298" t="s">
        <v>556</v>
      </c>
    </row>
    <row r="74" spans="1:15" ht="15.75">
      <c r="A74" s="511" t="s">
        <v>560</v>
      </c>
      <c r="B74"/>
      <c r="C74"/>
      <c r="D74"/>
      <c r="E74"/>
      <c r="F74"/>
      <c r="G74"/>
      <c r="H74"/>
      <c r="I74"/>
      <c r="J74"/>
      <c r="K74"/>
      <c r="L74"/>
      <c r="M74"/>
      <c r="N74"/>
      <c r="O74"/>
    </row>
    <row r="75" spans="1:15" ht="16.5" thickBot="1">
      <c r="A75" s="304" t="s">
        <v>561</v>
      </c>
      <c r="B75"/>
      <c r="C75"/>
      <c r="D75"/>
      <c r="E75"/>
      <c r="F75"/>
      <c r="G75"/>
      <c r="H75"/>
      <c r="I75"/>
      <c r="J75"/>
      <c r="K75"/>
      <c r="L75"/>
      <c r="M75"/>
      <c r="N75"/>
      <c r="O75"/>
    </row>
    <row r="76" s="196" customFormat="1" ht="16.5" thickBot="1">
      <c r="A76" s="512"/>
    </row>
    <row r="77" spans="1:15" ht="15.75">
      <c r="A77" s="638" t="s">
        <v>563</v>
      </c>
      <c r="B77"/>
      <c r="C77"/>
      <c r="D77"/>
      <c r="E77"/>
      <c r="F77"/>
      <c r="G77"/>
      <c r="H77"/>
      <c r="I77"/>
      <c r="J77"/>
      <c r="K77"/>
      <c r="L77"/>
      <c r="M77"/>
      <c r="N77"/>
      <c r="O77"/>
    </row>
    <row r="78" s="192" customFormat="1" ht="31.5">
      <c r="A78" s="239" t="s">
        <v>566</v>
      </c>
    </row>
    <row r="79" s="192" customFormat="1" ht="15.75">
      <c r="A79" s="239" t="s">
        <v>564</v>
      </c>
    </row>
    <row r="80" s="192" customFormat="1" ht="15.75">
      <c r="A80" s="239" t="s">
        <v>565</v>
      </c>
    </row>
    <row r="81" s="192" customFormat="1" ht="31.5">
      <c r="A81" s="239" t="s">
        <v>567</v>
      </c>
    </row>
    <row r="82" s="192" customFormat="1" ht="15.75">
      <c r="A82" s="239" t="s">
        <v>798</v>
      </c>
    </row>
    <row r="83" s="192" customFormat="1" ht="16.5" thickBot="1">
      <c r="A83" s="639"/>
    </row>
    <row r="84" s="192" customFormat="1" ht="16.5" thickBot="1">
      <c r="A84" s="492"/>
    </row>
    <row r="85" spans="1:15" ht="15.75">
      <c r="A85" s="236" t="s">
        <v>577</v>
      </c>
      <c r="B85"/>
      <c r="C85"/>
      <c r="D85"/>
      <c r="E85"/>
      <c r="F85"/>
      <c r="G85"/>
      <c r="H85"/>
      <c r="I85"/>
      <c r="J85"/>
      <c r="K85"/>
      <c r="L85"/>
      <c r="M85"/>
      <c r="N85"/>
      <c r="O85"/>
    </row>
    <row r="86" spans="1:15" ht="31.5">
      <c r="A86" s="237" t="s">
        <v>568</v>
      </c>
      <c r="B86"/>
      <c r="C86"/>
      <c r="D86"/>
      <c r="E86"/>
      <c r="F86"/>
      <c r="G86"/>
      <c r="H86"/>
      <c r="I86"/>
      <c r="J86"/>
      <c r="K86"/>
      <c r="L86"/>
      <c r="M86"/>
      <c r="N86"/>
      <c r="O86"/>
    </row>
    <row r="87" spans="1:15" ht="15.75">
      <c r="A87" s="237" t="s">
        <v>715</v>
      </c>
      <c r="B87"/>
      <c r="C87"/>
      <c r="D87"/>
      <c r="E87"/>
      <c r="F87"/>
      <c r="G87"/>
      <c r="H87"/>
      <c r="I87"/>
      <c r="J87"/>
      <c r="K87"/>
      <c r="L87"/>
      <c r="M87"/>
      <c r="N87"/>
      <c r="O87"/>
    </row>
    <row r="88" spans="1:15" ht="15.75">
      <c r="A88" s="237" t="s">
        <v>179</v>
      </c>
      <c r="B88"/>
      <c r="C88"/>
      <c r="D88"/>
      <c r="E88"/>
      <c r="F88"/>
      <c r="G88"/>
      <c r="H88"/>
      <c r="I88"/>
      <c r="J88"/>
      <c r="K88"/>
      <c r="L88"/>
      <c r="M88"/>
      <c r="N88"/>
      <c r="O88"/>
    </row>
    <row r="89" spans="1:15" ht="31.5">
      <c r="A89" s="237" t="s">
        <v>581</v>
      </c>
      <c r="B89"/>
      <c r="C89"/>
      <c r="D89"/>
      <c r="E89"/>
      <c r="F89"/>
      <c r="G89"/>
      <c r="H89"/>
      <c r="I89"/>
      <c r="J89"/>
      <c r="K89"/>
      <c r="L89"/>
      <c r="M89"/>
      <c r="N89"/>
      <c r="O89"/>
    </row>
    <row r="90" spans="1:15" ht="15.75">
      <c r="A90" s="237" t="s">
        <v>584</v>
      </c>
      <c r="B90"/>
      <c r="C90"/>
      <c r="D90"/>
      <c r="E90"/>
      <c r="F90"/>
      <c r="G90"/>
      <c r="H90"/>
      <c r="I90"/>
      <c r="J90"/>
      <c r="K90"/>
      <c r="L90"/>
      <c r="M90"/>
      <c r="N90"/>
      <c r="O90"/>
    </row>
    <row r="91" s="192" customFormat="1" ht="15.75">
      <c r="A91" s="237"/>
    </row>
    <row r="92" s="196" customFormat="1" ht="31.5">
      <c r="A92" s="514" t="s">
        <v>582</v>
      </c>
    </row>
    <row r="93" spans="1:15" ht="31.5">
      <c r="A93" s="237" t="s">
        <v>180</v>
      </c>
      <c r="B93"/>
      <c r="C93"/>
      <c r="D93"/>
      <c r="E93"/>
      <c r="F93"/>
      <c r="G93"/>
      <c r="H93"/>
      <c r="I93"/>
      <c r="J93"/>
      <c r="K93"/>
      <c r="L93"/>
      <c r="M93"/>
      <c r="N93"/>
      <c r="O93"/>
    </row>
    <row r="94" spans="1:15" ht="31.5">
      <c r="A94" s="514" t="s">
        <v>583</v>
      </c>
      <c r="B94"/>
      <c r="C94"/>
      <c r="D94"/>
      <c r="E94"/>
      <c r="F94"/>
      <c r="G94"/>
      <c r="H94"/>
      <c r="I94"/>
      <c r="J94"/>
      <c r="K94"/>
      <c r="L94"/>
      <c r="M94"/>
      <c r="N94"/>
      <c r="O94"/>
    </row>
    <row r="95" spans="1:15" ht="47.25">
      <c r="A95" s="493" t="s">
        <v>569</v>
      </c>
      <c r="B95"/>
      <c r="C95"/>
      <c r="D95"/>
      <c r="E95"/>
      <c r="F95"/>
      <c r="G95"/>
      <c r="H95"/>
      <c r="I95"/>
      <c r="J95"/>
      <c r="K95"/>
      <c r="L95"/>
      <c r="M95"/>
      <c r="N95"/>
      <c r="O95"/>
    </row>
    <row r="96" s="192" customFormat="1" ht="31.5">
      <c r="A96" s="237" t="s">
        <v>585</v>
      </c>
    </row>
    <row r="97" spans="1:15" ht="31.5">
      <c r="A97" s="237" t="s">
        <v>187</v>
      </c>
      <c r="B97"/>
      <c r="C97"/>
      <c r="D97"/>
      <c r="E97"/>
      <c r="F97"/>
      <c r="G97"/>
      <c r="H97"/>
      <c r="I97"/>
      <c r="J97"/>
      <c r="K97"/>
      <c r="L97"/>
      <c r="M97"/>
      <c r="N97"/>
      <c r="O97"/>
    </row>
    <row r="98" spans="1:15" ht="31.5">
      <c r="A98" s="237" t="s">
        <v>660</v>
      </c>
      <c r="B98"/>
      <c r="C98"/>
      <c r="D98"/>
      <c r="E98"/>
      <c r="F98"/>
      <c r="G98"/>
      <c r="H98"/>
      <c r="I98"/>
      <c r="J98"/>
      <c r="K98"/>
      <c r="L98"/>
      <c r="M98"/>
      <c r="N98"/>
      <c r="O98"/>
    </row>
    <row r="99" spans="1:15" ht="31.5">
      <c r="A99" s="237" t="s">
        <v>572</v>
      </c>
      <c r="B99"/>
      <c r="C99"/>
      <c r="D99"/>
      <c r="E99"/>
      <c r="F99"/>
      <c r="G99"/>
      <c r="H99"/>
      <c r="I99"/>
      <c r="J99"/>
      <c r="K99"/>
      <c r="L99"/>
      <c r="M99"/>
      <c r="N99"/>
      <c r="O99"/>
    </row>
    <row r="100" spans="1:15" ht="15.75">
      <c r="A100" s="237" t="s">
        <v>188</v>
      </c>
      <c r="B100"/>
      <c r="C100"/>
      <c r="D100"/>
      <c r="E100"/>
      <c r="F100"/>
      <c r="G100"/>
      <c r="H100"/>
      <c r="I100"/>
      <c r="J100"/>
      <c r="K100"/>
      <c r="L100"/>
      <c r="M100"/>
      <c r="N100"/>
      <c r="O100"/>
    </row>
    <row r="101" spans="1:15" ht="47.25">
      <c r="A101" s="515" t="s">
        <v>724</v>
      </c>
      <c r="B101"/>
      <c r="C101"/>
      <c r="D101"/>
      <c r="E101"/>
      <c r="F101"/>
      <c r="G101"/>
      <c r="H101"/>
      <c r="I101"/>
      <c r="J101"/>
      <c r="K101"/>
      <c r="L101"/>
      <c r="M101"/>
      <c r="N101"/>
      <c r="O101"/>
    </row>
    <row r="102" spans="1:15" ht="31.5">
      <c r="A102" s="237" t="s">
        <v>570</v>
      </c>
      <c r="B102"/>
      <c r="C102"/>
      <c r="D102"/>
      <c r="E102"/>
      <c r="F102"/>
      <c r="G102"/>
      <c r="H102"/>
      <c r="I102"/>
      <c r="J102"/>
      <c r="K102"/>
      <c r="L102"/>
      <c r="M102"/>
      <c r="N102"/>
      <c r="O102"/>
    </row>
    <row r="103" spans="1:15" ht="15.75">
      <c r="A103" s="237" t="s">
        <v>181</v>
      </c>
      <c r="B103"/>
      <c r="C103"/>
      <c r="D103"/>
      <c r="E103"/>
      <c r="F103"/>
      <c r="G103"/>
      <c r="H103"/>
      <c r="I103"/>
      <c r="J103"/>
      <c r="K103"/>
      <c r="L103"/>
      <c r="M103"/>
      <c r="N103"/>
      <c r="O103"/>
    </row>
    <row r="104" spans="1:15" ht="31.5">
      <c r="A104" s="237" t="s">
        <v>571</v>
      </c>
      <c r="B104"/>
      <c r="C104"/>
      <c r="D104"/>
      <c r="E104"/>
      <c r="F104"/>
      <c r="G104"/>
      <c r="H104"/>
      <c r="I104"/>
      <c r="J104"/>
      <c r="K104"/>
      <c r="L104"/>
      <c r="M104"/>
      <c r="N104"/>
      <c r="O104"/>
    </row>
    <row r="105" spans="1:15" ht="15.75">
      <c r="A105" s="237" t="s">
        <v>586</v>
      </c>
      <c r="B105"/>
      <c r="C105"/>
      <c r="D105"/>
      <c r="E105"/>
      <c r="F105"/>
      <c r="G105"/>
      <c r="H105"/>
      <c r="I105"/>
      <c r="J105"/>
      <c r="K105"/>
      <c r="L105"/>
      <c r="M105"/>
      <c r="N105"/>
      <c r="O105"/>
    </row>
    <row r="106" spans="1:15" ht="16.5" thickBot="1">
      <c r="A106" s="238" t="s">
        <v>186</v>
      </c>
      <c r="B106"/>
      <c r="C106"/>
      <c r="D106"/>
      <c r="E106"/>
      <c r="F106"/>
      <c r="G106"/>
      <c r="H106"/>
      <c r="I106"/>
      <c r="J106"/>
      <c r="K106"/>
      <c r="L106"/>
      <c r="M106"/>
      <c r="N106"/>
      <c r="O106"/>
    </row>
    <row r="107" spans="1:15" ht="16.5" thickBot="1">
      <c r="A107" s="234"/>
      <c r="B107"/>
      <c r="C107"/>
      <c r="D107"/>
      <c r="E107"/>
      <c r="F107"/>
      <c r="G107"/>
      <c r="H107"/>
      <c r="I107"/>
      <c r="J107"/>
      <c r="K107"/>
      <c r="L107"/>
      <c r="M107"/>
      <c r="N107"/>
      <c r="O107"/>
    </row>
    <row r="108" spans="1:15" ht="15.75">
      <c r="A108" s="607" t="s">
        <v>573</v>
      </c>
      <c r="B108"/>
      <c r="C108"/>
      <c r="D108"/>
      <c r="E108"/>
      <c r="F108"/>
      <c r="G108"/>
      <c r="H108"/>
      <c r="I108"/>
      <c r="J108"/>
      <c r="K108"/>
      <c r="L108"/>
      <c r="M108"/>
      <c r="N108"/>
      <c r="O108"/>
    </row>
    <row r="109" spans="1:15" ht="15.75">
      <c r="A109" s="610" t="s">
        <v>182</v>
      </c>
      <c r="B109"/>
      <c r="C109"/>
      <c r="D109"/>
      <c r="E109"/>
      <c r="F109"/>
      <c r="G109"/>
      <c r="H109"/>
      <c r="I109"/>
      <c r="J109"/>
      <c r="K109"/>
      <c r="L109"/>
      <c r="M109"/>
      <c r="N109"/>
      <c r="O109"/>
    </row>
    <row r="110" spans="1:15" ht="15.75">
      <c r="A110" s="610" t="s">
        <v>270</v>
      </c>
      <c r="B110"/>
      <c r="C110"/>
      <c r="D110"/>
      <c r="E110"/>
      <c r="F110"/>
      <c r="G110"/>
      <c r="H110"/>
      <c r="I110"/>
      <c r="J110"/>
      <c r="K110"/>
      <c r="L110"/>
      <c r="M110"/>
      <c r="N110"/>
      <c r="O110"/>
    </row>
    <row r="111" spans="1:15" ht="15.75">
      <c r="A111" s="610" t="s">
        <v>183</v>
      </c>
      <c r="B111"/>
      <c r="C111"/>
      <c r="D111"/>
      <c r="E111"/>
      <c r="F111"/>
      <c r="G111"/>
      <c r="H111"/>
      <c r="I111"/>
      <c r="J111"/>
      <c r="K111"/>
      <c r="L111"/>
      <c r="M111"/>
      <c r="N111"/>
      <c r="O111"/>
    </row>
    <row r="112" spans="1:15" ht="31.5">
      <c r="A112" s="610" t="s">
        <v>184</v>
      </c>
      <c r="B112"/>
      <c r="C112"/>
      <c r="D112"/>
      <c r="E112"/>
      <c r="F112"/>
      <c r="G112"/>
      <c r="H112"/>
      <c r="I112"/>
      <c r="J112"/>
      <c r="K112"/>
      <c r="L112"/>
      <c r="M112"/>
      <c r="N112"/>
      <c r="O112"/>
    </row>
    <row r="113" spans="1:15" ht="15.75">
      <c r="A113" s="610" t="s">
        <v>574</v>
      </c>
      <c r="B113"/>
      <c r="C113"/>
      <c r="D113"/>
      <c r="E113"/>
      <c r="F113"/>
      <c r="G113"/>
      <c r="H113"/>
      <c r="I113"/>
      <c r="J113"/>
      <c r="K113"/>
      <c r="L113"/>
      <c r="M113"/>
      <c r="N113"/>
      <c r="O113"/>
    </row>
    <row r="114" spans="1:15" ht="15.75">
      <c r="A114" s="610" t="s">
        <v>271</v>
      </c>
      <c r="B114"/>
      <c r="C114"/>
      <c r="D114"/>
      <c r="E114"/>
      <c r="F114"/>
      <c r="G114"/>
      <c r="H114"/>
      <c r="I114"/>
      <c r="J114"/>
      <c r="K114"/>
      <c r="L114"/>
      <c r="M114"/>
      <c r="N114"/>
      <c r="O114"/>
    </row>
    <row r="115" spans="1:15" ht="15.75">
      <c r="A115" s="610" t="s">
        <v>644</v>
      </c>
      <c r="B115"/>
      <c r="C115"/>
      <c r="D115"/>
      <c r="E115"/>
      <c r="F115"/>
      <c r="G115"/>
      <c r="H115"/>
      <c r="I115"/>
      <c r="J115"/>
      <c r="K115"/>
      <c r="L115"/>
      <c r="M115"/>
      <c r="N115"/>
      <c r="O115"/>
    </row>
    <row r="116" spans="1:15" ht="15.75">
      <c r="A116" s="610" t="s">
        <v>787</v>
      </c>
      <c r="B116"/>
      <c r="C116"/>
      <c r="D116"/>
      <c r="E116"/>
      <c r="F116"/>
      <c r="G116"/>
      <c r="H116"/>
      <c r="I116"/>
      <c r="J116"/>
      <c r="K116"/>
      <c r="L116"/>
      <c r="M116"/>
      <c r="N116"/>
      <c r="O116"/>
    </row>
    <row r="117" spans="1:15" ht="31.5">
      <c r="A117" s="610" t="s">
        <v>185</v>
      </c>
      <c r="B117"/>
      <c r="C117"/>
      <c r="D117"/>
      <c r="E117"/>
      <c r="F117"/>
      <c r="G117"/>
      <c r="H117"/>
      <c r="I117"/>
      <c r="J117"/>
      <c r="K117"/>
      <c r="L117"/>
      <c r="M117"/>
      <c r="N117"/>
      <c r="O117"/>
    </row>
    <row r="118" s="192" customFormat="1" ht="15.75">
      <c r="A118" s="610" t="s">
        <v>576</v>
      </c>
    </row>
    <row r="119" spans="1:15" ht="16.5" thickBot="1">
      <c r="A119" s="605" t="s">
        <v>788</v>
      </c>
      <c r="B119"/>
      <c r="C119"/>
      <c r="D119"/>
      <c r="E119"/>
      <c r="F119"/>
      <c r="G119"/>
      <c r="H119"/>
      <c r="I119"/>
      <c r="J119"/>
      <c r="K119"/>
      <c r="L119"/>
      <c r="M119"/>
      <c r="N119"/>
      <c r="O119"/>
    </row>
    <row r="120" spans="1:15" ht="15">
      <c r="A120" s="686" t="s">
        <v>789</v>
      </c>
      <c r="B120"/>
      <c r="C120"/>
      <c r="D120"/>
      <c r="E120"/>
      <c r="F120"/>
      <c r="G120"/>
      <c r="H120"/>
      <c r="I120"/>
      <c r="J120"/>
      <c r="K120"/>
      <c r="L120"/>
      <c r="M120"/>
      <c r="N120"/>
      <c r="O120"/>
    </row>
    <row r="121" spans="1:15" ht="15">
      <c r="A121" s="687"/>
      <c r="B121"/>
      <c r="C121"/>
      <c r="D121"/>
      <c r="E121"/>
      <c r="F121"/>
      <c r="G121"/>
      <c r="H121"/>
      <c r="I121"/>
      <c r="J121"/>
      <c r="K121"/>
      <c r="L121"/>
      <c r="M121"/>
      <c r="N121"/>
      <c r="O121"/>
    </row>
    <row r="122" spans="1:15" ht="15">
      <c r="A122" s="687"/>
      <c r="B122"/>
      <c r="C122"/>
      <c r="D122"/>
      <c r="E122"/>
      <c r="F122"/>
      <c r="G122"/>
      <c r="H122"/>
      <c r="I122"/>
      <c r="J122"/>
      <c r="K122"/>
      <c r="L122"/>
      <c r="M122"/>
      <c r="N122"/>
      <c r="O122"/>
    </row>
    <row r="123" spans="1:15" ht="15.75">
      <c r="A123" s="640" t="s">
        <v>634</v>
      </c>
      <c r="B123"/>
      <c r="C123"/>
      <c r="D123"/>
      <c r="E123"/>
      <c r="F123"/>
      <c r="G123"/>
      <c r="H123"/>
      <c r="I123"/>
      <c r="J123"/>
      <c r="K123"/>
      <c r="L123"/>
      <c r="M123"/>
      <c r="N123"/>
      <c r="O123"/>
    </row>
    <row r="124" spans="1:15" ht="15.75">
      <c r="A124" s="640" t="s">
        <v>635</v>
      </c>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0" spans="1:15" ht="15">
      <c r="A130" s="63"/>
      <c r="B130"/>
      <c r="C130"/>
      <c r="D130"/>
      <c r="E130"/>
      <c r="F130"/>
      <c r="G130"/>
      <c r="H130"/>
      <c r="I130"/>
      <c r="J130"/>
      <c r="K130"/>
      <c r="L130"/>
      <c r="M130"/>
      <c r="N130"/>
      <c r="O130"/>
    </row>
    <row r="131" spans="1:15" ht="15">
      <c r="A131" s="63"/>
      <c r="B131"/>
      <c r="C131"/>
      <c r="D131"/>
      <c r="E131"/>
      <c r="F131"/>
      <c r="G131"/>
      <c r="H131"/>
      <c r="I131"/>
      <c r="J131"/>
      <c r="K131"/>
      <c r="L131"/>
      <c r="M131"/>
      <c r="N131"/>
      <c r="O131"/>
    </row>
    <row r="133" ht="14.25" customHeight="1"/>
  </sheetData>
  <sheetProtection password="CB21" sheet="1"/>
  <mergeCells count="1">
    <mergeCell ref="A120:A122"/>
  </mergeCells>
  <hyperlinks>
    <hyperlink ref="A124" location="'Simplified Nutrient Assessment'!A1" display="Click here to go to the Simplified Nutrient Assessment"/>
    <hyperlink ref="A123" location="'Nutrient Instructions'!A1" display="Click here to go to the Nutrient Instructions Tab"/>
    <hyperlink ref="A17" r:id="rId1" tooltip="Scroll to page 5 for the vegetable section" display="http://www.cnpp.usda.gov/Publications/USDAFoodPatterns/ItemClustersAndRepFoods.pdf"/>
    <hyperlink ref="A17:E17" r:id="rId2" tooltip="Scroll to page 5 for the vegetable section" display="Click here for help categorizing vegetables"/>
    <hyperlink ref="A77" location="'Optional VegBar'!A1" display="Optional Weekly Vegetable Tab (Optional VegBar)"/>
    <hyperlink ref="A34" location="'All Meals'!A1" display="Step 3 (“All Meals” Spreadsheet Overview)"/>
    <hyperlink ref="A31" location="'SFA NOTES'!A1" display="SFA Notes"/>
    <hyperlink ref="A15" r:id="rId3" display="Click here to go to the Food Buying Guide Calculator"/>
    <hyperlink ref="A14" r:id="rId4" display="Click here to go to the Food Buying Guide"/>
    <hyperlink ref="A108" location="'Weekly Report'!A1" display="Step 7 (Weekly Report)"/>
    <hyperlink ref="A85"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8" max="0" man="1"/>
    <brk id="83"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O2"/>
    </sheetView>
  </sheetViews>
  <sheetFormatPr defaultColWidth="0" defaultRowHeight="15"/>
  <cols>
    <col min="1" max="15" width="9.140625" style="0" customWidth="1"/>
    <col min="16" max="16" width="2.00390625" style="0" customWidth="1"/>
    <col min="17" max="16384" width="0" style="0" hidden="1" customWidth="1"/>
  </cols>
  <sheetData>
    <row r="1" spans="1:15" ht="15">
      <c r="A1" s="688" t="s">
        <v>716</v>
      </c>
      <c r="B1" s="689"/>
      <c r="C1" s="689"/>
      <c r="D1" s="689"/>
      <c r="E1" s="689"/>
      <c r="F1" s="689"/>
      <c r="G1" s="689"/>
      <c r="H1" s="689"/>
      <c r="I1" s="689"/>
      <c r="J1" s="689"/>
      <c r="K1" s="689"/>
      <c r="L1" s="689"/>
      <c r="M1" s="689"/>
      <c r="N1" s="689"/>
      <c r="O1" s="690"/>
    </row>
    <row r="2" spans="1:15" ht="22.5" customHeight="1">
      <c r="A2" s="691"/>
      <c r="B2" s="692"/>
      <c r="C2" s="692"/>
      <c r="D2" s="692"/>
      <c r="E2" s="692"/>
      <c r="F2" s="692"/>
      <c r="G2" s="692"/>
      <c r="H2" s="692"/>
      <c r="I2" s="692"/>
      <c r="J2" s="692"/>
      <c r="K2" s="692"/>
      <c r="L2" s="692"/>
      <c r="M2" s="692"/>
      <c r="N2" s="692"/>
      <c r="O2" s="693"/>
    </row>
    <row r="3" spans="1:15" ht="15">
      <c r="A3" s="694"/>
      <c r="B3" s="695"/>
      <c r="C3" s="695"/>
      <c r="D3" s="695"/>
      <c r="E3" s="695"/>
      <c r="F3" s="695"/>
      <c r="G3" s="695"/>
      <c r="H3" s="695"/>
      <c r="I3" s="695"/>
      <c r="J3" s="695"/>
      <c r="K3" s="695"/>
      <c r="L3" s="695"/>
      <c r="M3" s="695"/>
      <c r="N3" s="695"/>
      <c r="O3" s="696"/>
    </row>
    <row r="4" spans="1:15" ht="15">
      <c r="A4" s="697"/>
      <c r="B4" s="698"/>
      <c r="C4" s="698"/>
      <c r="D4" s="698"/>
      <c r="E4" s="698"/>
      <c r="F4" s="698"/>
      <c r="G4" s="698"/>
      <c r="H4" s="698"/>
      <c r="I4" s="698"/>
      <c r="J4" s="698"/>
      <c r="K4" s="698"/>
      <c r="L4" s="698"/>
      <c r="M4" s="698"/>
      <c r="N4" s="698"/>
      <c r="O4" s="699"/>
    </row>
    <row r="5" spans="1:15" ht="15">
      <c r="A5" s="697"/>
      <c r="B5" s="698"/>
      <c r="C5" s="698"/>
      <c r="D5" s="698"/>
      <c r="E5" s="698"/>
      <c r="F5" s="698"/>
      <c r="G5" s="698"/>
      <c r="H5" s="698"/>
      <c r="I5" s="698"/>
      <c r="J5" s="698"/>
      <c r="K5" s="698"/>
      <c r="L5" s="698"/>
      <c r="M5" s="698"/>
      <c r="N5" s="698"/>
      <c r="O5" s="699"/>
    </row>
    <row r="6" spans="1:15" ht="15">
      <c r="A6" s="697"/>
      <c r="B6" s="698"/>
      <c r="C6" s="698"/>
      <c r="D6" s="698"/>
      <c r="E6" s="698"/>
      <c r="F6" s="698"/>
      <c r="G6" s="698"/>
      <c r="H6" s="698"/>
      <c r="I6" s="698"/>
      <c r="J6" s="698"/>
      <c r="K6" s="698"/>
      <c r="L6" s="698"/>
      <c r="M6" s="698"/>
      <c r="N6" s="698"/>
      <c r="O6" s="699"/>
    </row>
    <row r="7" spans="1:15" ht="15">
      <c r="A7" s="697"/>
      <c r="B7" s="698"/>
      <c r="C7" s="698"/>
      <c r="D7" s="698"/>
      <c r="E7" s="698"/>
      <c r="F7" s="698"/>
      <c r="G7" s="698"/>
      <c r="H7" s="698"/>
      <c r="I7" s="698"/>
      <c r="J7" s="698"/>
      <c r="K7" s="698"/>
      <c r="L7" s="698"/>
      <c r="M7" s="698"/>
      <c r="N7" s="698"/>
      <c r="O7" s="699"/>
    </row>
    <row r="8" spans="1:15" ht="15">
      <c r="A8" s="697"/>
      <c r="B8" s="698"/>
      <c r="C8" s="698"/>
      <c r="D8" s="698"/>
      <c r="E8" s="698"/>
      <c r="F8" s="698"/>
      <c r="G8" s="698"/>
      <c r="H8" s="698"/>
      <c r="I8" s="698"/>
      <c r="J8" s="698"/>
      <c r="K8" s="698"/>
      <c r="L8" s="698"/>
      <c r="M8" s="698"/>
      <c r="N8" s="698"/>
      <c r="O8" s="699"/>
    </row>
    <row r="9" spans="1:15" ht="15">
      <c r="A9" s="697"/>
      <c r="B9" s="698"/>
      <c r="C9" s="698"/>
      <c r="D9" s="698"/>
      <c r="E9" s="698"/>
      <c r="F9" s="698"/>
      <c r="G9" s="698"/>
      <c r="H9" s="698"/>
      <c r="I9" s="698"/>
      <c r="J9" s="698"/>
      <c r="K9" s="698"/>
      <c r="L9" s="698"/>
      <c r="M9" s="698"/>
      <c r="N9" s="698"/>
      <c r="O9" s="699"/>
    </row>
    <row r="10" spans="1:15" ht="15">
      <c r="A10" s="697"/>
      <c r="B10" s="698"/>
      <c r="C10" s="698"/>
      <c r="D10" s="698"/>
      <c r="E10" s="698"/>
      <c r="F10" s="698"/>
      <c r="G10" s="698"/>
      <c r="H10" s="698"/>
      <c r="I10" s="698"/>
      <c r="J10" s="698"/>
      <c r="K10" s="698"/>
      <c r="L10" s="698"/>
      <c r="M10" s="698"/>
      <c r="N10" s="698"/>
      <c r="O10" s="699"/>
    </row>
    <row r="11" spans="1:15" ht="15">
      <c r="A11" s="697"/>
      <c r="B11" s="698"/>
      <c r="C11" s="698"/>
      <c r="D11" s="698"/>
      <c r="E11" s="698"/>
      <c r="F11" s="698"/>
      <c r="G11" s="698"/>
      <c r="H11" s="698"/>
      <c r="I11" s="698"/>
      <c r="J11" s="698"/>
      <c r="K11" s="698"/>
      <c r="L11" s="698"/>
      <c r="M11" s="698"/>
      <c r="N11" s="698"/>
      <c r="O11" s="699"/>
    </row>
    <row r="12" spans="1:15" ht="15">
      <c r="A12" s="697"/>
      <c r="B12" s="698"/>
      <c r="C12" s="698"/>
      <c r="D12" s="698"/>
      <c r="E12" s="698"/>
      <c r="F12" s="698"/>
      <c r="G12" s="698"/>
      <c r="H12" s="698"/>
      <c r="I12" s="698"/>
      <c r="J12" s="698"/>
      <c r="K12" s="698"/>
      <c r="L12" s="698"/>
      <c r="M12" s="698"/>
      <c r="N12" s="698"/>
      <c r="O12" s="699"/>
    </row>
    <row r="13" spans="1:15" ht="15">
      <c r="A13" s="697"/>
      <c r="B13" s="698"/>
      <c r="C13" s="698"/>
      <c r="D13" s="698"/>
      <c r="E13" s="698"/>
      <c r="F13" s="698"/>
      <c r="G13" s="698"/>
      <c r="H13" s="698"/>
      <c r="I13" s="698"/>
      <c r="J13" s="698"/>
      <c r="K13" s="698"/>
      <c r="L13" s="698"/>
      <c r="M13" s="698"/>
      <c r="N13" s="698"/>
      <c r="O13" s="699"/>
    </row>
    <row r="14" spans="1:15" ht="15">
      <c r="A14" s="697"/>
      <c r="B14" s="698"/>
      <c r="C14" s="698"/>
      <c r="D14" s="698"/>
      <c r="E14" s="698"/>
      <c r="F14" s="698"/>
      <c r="G14" s="698"/>
      <c r="H14" s="698"/>
      <c r="I14" s="698"/>
      <c r="J14" s="698"/>
      <c r="K14" s="698"/>
      <c r="L14" s="698"/>
      <c r="M14" s="698"/>
      <c r="N14" s="698"/>
      <c r="O14" s="699"/>
    </row>
    <row r="15" spans="1:15" ht="15">
      <c r="A15" s="697"/>
      <c r="B15" s="698"/>
      <c r="C15" s="698"/>
      <c r="D15" s="698"/>
      <c r="E15" s="698"/>
      <c r="F15" s="698"/>
      <c r="G15" s="698"/>
      <c r="H15" s="698"/>
      <c r="I15" s="698"/>
      <c r="J15" s="698"/>
      <c r="K15" s="698"/>
      <c r="L15" s="698"/>
      <c r="M15" s="698"/>
      <c r="N15" s="698"/>
      <c r="O15" s="699"/>
    </row>
    <row r="16" spans="1:15" ht="15">
      <c r="A16" s="697"/>
      <c r="B16" s="698"/>
      <c r="C16" s="698"/>
      <c r="D16" s="698"/>
      <c r="E16" s="698"/>
      <c r="F16" s="698"/>
      <c r="G16" s="698"/>
      <c r="H16" s="698"/>
      <c r="I16" s="698"/>
      <c r="J16" s="698"/>
      <c r="K16" s="698"/>
      <c r="L16" s="698"/>
      <c r="M16" s="698"/>
      <c r="N16" s="698"/>
      <c r="O16" s="699"/>
    </row>
    <row r="17" spans="1:15" ht="15">
      <c r="A17" s="697"/>
      <c r="B17" s="698"/>
      <c r="C17" s="698"/>
      <c r="D17" s="698"/>
      <c r="E17" s="698"/>
      <c r="F17" s="698"/>
      <c r="G17" s="698"/>
      <c r="H17" s="698"/>
      <c r="I17" s="698"/>
      <c r="J17" s="698"/>
      <c r="K17" s="698"/>
      <c r="L17" s="698"/>
      <c r="M17" s="698"/>
      <c r="N17" s="698"/>
      <c r="O17" s="699"/>
    </row>
    <row r="18" spans="1:15" ht="15">
      <c r="A18" s="697"/>
      <c r="B18" s="698"/>
      <c r="C18" s="698"/>
      <c r="D18" s="698"/>
      <c r="E18" s="698"/>
      <c r="F18" s="698"/>
      <c r="G18" s="698"/>
      <c r="H18" s="698"/>
      <c r="I18" s="698"/>
      <c r="J18" s="698"/>
      <c r="K18" s="698"/>
      <c r="L18" s="698"/>
      <c r="M18" s="698"/>
      <c r="N18" s="698"/>
      <c r="O18" s="699"/>
    </row>
    <row r="19" spans="1:15" ht="15">
      <c r="A19" s="697"/>
      <c r="B19" s="698"/>
      <c r="C19" s="698"/>
      <c r="D19" s="698"/>
      <c r="E19" s="698"/>
      <c r="F19" s="698"/>
      <c r="G19" s="698"/>
      <c r="H19" s="698"/>
      <c r="I19" s="698"/>
      <c r="J19" s="698"/>
      <c r="K19" s="698"/>
      <c r="L19" s="698"/>
      <c r="M19" s="698"/>
      <c r="N19" s="698"/>
      <c r="O19" s="699"/>
    </row>
    <row r="20" spans="1:15" ht="15">
      <c r="A20" s="697"/>
      <c r="B20" s="698"/>
      <c r="C20" s="698"/>
      <c r="D20" s="698"/>
      <c r="E20" s="698"/>
      <c r="F20" s="698"/>
      <c r="G20" s="698"/>
      <c r="H20" s="698"/>
      <c r="I20" s="698"/>
      <c r="J20" s="698"/>
      <c r="K20" s="698"/>
      <c r="L20" s="698"/>
      <c r="M20" s="698"/>
      <c r="N20" s="698"/>
      <c r="O20" s="699"/>
    </row>
    <row r="21" spans="1:15" ht="15">
      <c r="A21" s="697"/>
      <c r="B21" s="698"/>
      <c r="C21" s="698"/>
      <c r="D21" s="698"/>
      <c r="E21" s="698"/>
      <c r="F21" s="698"/>
      <c r="G21" s="698"/>
      <c r="H21" s="698"/>
      <c r="I21" s="698"/>
      <c r="J21" s="698"/>
      <c r="K21" s="698"/>
      <c r="L21" s="698"/>
      <c r="M21" s="698"/>
      <c r="N21" s="698"/>
      <c r="O21" s="699"/>
    </row>
    <row r="22" spans="1:15" ht="15">
      <c r="A22" s="697"/>
      <c r="B22" s="698"/>
      <c r="C22" s="698"/>
      <c r="D22" s="698"/>
      <c r="E22" s="698"/>
      <c r="F22" s="698"/>
      <c r="G22" s="698"/>
      <c r="H22" s="698"/>
      <c r="I22" s="698"/>
      <c r="J22" s="698"/>
      <c r="K22" s="698"/>
      <c r="L22" s="698"/>
      <c r="M22" s="698"/>
      <c r="N22" s="698"/>
      <c r="O22" s="699"/>
    </row>
    <row r="23" spans="1:15" ht="15">
      <c r="A23" s="697"/>
      <c r="B23" s="698"/>
      <c r="C23" s="698"/>
      <c r="D23" s="698"/>
      <c r="E23" s="698"/>
      <c r="F23" s="698"/>
      <c r="G23" s="698"/>
      <c r="H23" s="698"/>
      <c r="I23" s="698"/>
      <c r="J23" s="698"/>
      <c r="K23" s="698"/>
      <c r="L23" s="698"/>
      <c r="M23" s="698"/>
      <c r="N23" s="698"/>
      <c r="O23" s="699"/>
    </row>
    <row r="24" spans="1:15" ht="15">
      <c r="A24" s="697"/>
      <c r="B24" s="698"/>
      <c r="C24" s="698"/>
      <c r="D24" s="698"/>
      <c r="E24" s="698"/>
      <c r="F24" s="698"/>
      <c r="G24" s="698"/>
      <c r="H24" s="698"/>
      <c r="I24" s="698"/>
      <c r="J24" s="698"/>
      <c r="K24" s="698"/>
      <c r="L24" s="698"/>
      <c r="M24" s="698"/>
      <c r="N24" s="698"/>
      <c r="O24" s="699"/>
    </row>
    <row r="25" spans="1:15" ht="15">
      <c r="A25" s="697"/>
      <c r="B25" s="698"/>
      <c r="C25" s="698"/>
      <c r="D25" s="698"/>
      <c r="E25" s="698"/>
      <c r="F25" s="698"/>
      <c r="G25" s="698"/>
      <c r="H25" s="698"/>
      <c r="I25" s="698"/>
      <c r="J25" s="698"/>
      <c r="K25" s="698"/>
      <c r="L25" s="698"/>
      <c r="M25" s="698"/>
      <c r="N25" s="698"/>
      <c r="O25" s="699"/>
    </row>
    <row r="26" spans="1:15" ht="15">
      <c r="A26" s="697"/>
      <c r="B26" s="698"/>
      <c r="C26" s="698"/>
      <c r="D26" s="698"/>
      <c r="E26" s="698"/>
      <c r="F26" s="698"/>
      <c r="G26" s="698"/>
      <c r="H26" s="698"/>
      <c r="I26" s="698"/>
      <c r="J26" s="698"/>
      <c r="K26" s="698"/>
      <c r="L26" s="698"/>
      <c r="M26" s="698"/>
      <c r="N26" s="698"/>
      <c r="O26" s="699"/>
    </row>
    <row r="27" spans="1:15" ht="15">
      <c r="A27" s="697"/>
      <c r="B27" s="698"/>
      <c r="C27" s="698"/>
      <c r="D27" s="698"/>
      <c r="E27" s="698"/>
      <c r="F27" s="698"/>
      <c r="G27" s="698"/>
      <c r="H27" s="698"/>
      <c r="I27" s="698"/>
      <c r="J27" s="698"/>
      <c r="K27" s="698"/>
      <c r="L27" s="698"/>
      <c r="M27" s="698"/>
      <c r="N27" s="698"/>
      <c r="O27" s="699"/>
    </row>
    <row r="28" spans="1:15" ht="15">
      <c r="A28" s="697"/>
      <c r="B28" s="698"/>
      <c r="C28" s="698"/>
      <c r="D28" s="698"/>
      <c r="E28" s="698"/>
      <c r="F28" s="698"/>
      <c r="G28" s="698"/>
      <c r="H28" s="698"/>
      <c r="I28" s="698"/>
      <c r="J28" s="698"/>
      <c r="K28" s="698"/>
      <c r="L28" s="698"/>
      <c r="M28" s="698"/>
      <c r="N28" s="698"/>
      <c r="O28" s="699"/>
    </row>
    <row r="29" spans="1:15" ht="15">
      <c r="A29" s="697"/>
      <c r="B29" s="698"/>
      <c r="C29" s="698"/>
      <c r="D29" s="698"/>
      <c r="E29" s="698"/>
      <c r="F29" s="698"/>
      <c r="G29" s="698"/>
      <c r="H29" s="698"/>
      <c r="I29" s="698"/>
      <c r="J29" s="698"/>
      <c r="K29" s="698"/>
      <c r="L29" s="698"/>
      <c r="M29" s="698"/>
      <c r="N29" s="698"/>
      <c r="O29" s="699"/>
    </row>
    <row r="30" spans="1:15" ht="15">
      <c r="A30" s="697"/>
      <c r="B30" s="698"/>
      <c r="C30" s="698"/>
      <c r="D30" s="698"/>
      <c r="E30" s="698"/>
      <c r="F30" s="698"/>
      <c r="G30" s="698"/>
      <c r="H30" s="698"/>
      <c r="I30" s="698"/>
      <c r="J30" s="698"/>
      <c r="K30" s="698"/>
      <c r="L30" s="698"/>
      <c r="M30" s="698"/>
      <c r="N30" s="698"/>
      <c r="O30" s="699"/>
    </row>
    <row r="31" spans="1:15" ht="15">
      <c r="A31" s="697"/>
      <c r="B31" s="698"/>
      <c r="C31" s="698"/>
      <c r="D31" s="698"/>
      <c r="E31" s="698"/>
      <c r="F31" s="698"/>
      <c r="G31" s="698"/>
      <c r="H31" s="698"/>
      <c r="I31" s="698"/>
      <c r="J31" s="698"/>
      <c r="K31" s="698"/>
      <c r="L31" s="698"/>
      <c r="M31" s="698"/>
      <c r="N31" s="698"/>
      <c r="O31" s="699"/>
    </row>
    <row r="32" spans="1:15" ht="15">
      <c r="A32" s="697"/>
      <c r="B32" s="698"/>
      <c r="C32" s="698"/>
      <c r="D32" s="698"/>
      <c r="E32" s="698"/>
      <c r="F32" s="698"/>
      <c r="G32" s="698"/>
      <c r="H32" s="698"/>
      <c r="I32" s="698"/>
      <c r="J32" s="698"/>
      <c r="K32" s="698"/>
      <c r="L32" s="698"/>
      <c r="M32" s="698"/>
      <c r="N32" s="698"/>
      <c r="O32" s="699"/>
    </row>
    <row r="33" spans="1:15" ht="15">
      <c r="A33" s="697"/>
      <c r="B33" s="698"/>
      <c r="C33" s="698"/>
      <c r="D33" s="698"/>
      <c r="E33" s="698"/>
      <c r="F33" s="698"/>
      <c r="G33" s="698"/>
      <c r="H33" s="698"/>
      <c r="I33" s="698"/>
      <c r="J33" s="698"/>
      <c r="K33" s="698"/>
      <c r="L33" s="698"/>
      <c r="M33" s="698"/>
      <c r="N33" s="698"/>
      <c r="O33" s="699"/>
    </row>
    <row r="34" spans="1:15" ht="15">
      <c r="A34" s="697"/>
      <c r="B34" s="698"/>
      <c r="C34" s="698"/>
      <c r="D34" s="698"/>
      <c r="E34" s="698"/>
      <c r="F34" s="698"/>
      <c r="G34" s="698"/>
      <c r="H34" s="698"/>
      <c r="I34" s="698"/>
      <c r="J34" s="698"/>
      <c r="K34" s="698"/>
      <c r="L34" s="698"/>
      <c r="M34" s="698"/>
      <c r="N34" s="698"/>
      <c r="O34" s="699"/>
    </row>
    <row r="35" spans="1:15" ht="15">
      <c r="A35" s="697"/>
      <c r="B35" s="698"/>
      <c r="C35" s="698"/>
      <c r="D35" s="698"/>
      <c r="E35" s="698"/>
      <c r="F35" s="698"/>
      <c r="G35" s="698"/>
      <c r="H35" s="698"/>
      <c r="I35" s="698"/>
      <c r="J35" s="698"/>
      <c r="K35" s="698"/>
      <c r="L35" s="698"/>
      <c r="M35" s="698"/>
      <c r="N35" s="698"/>
      <c r="O35" s="699"/>
    </row>
    <row r="36" spans="1:15" ht="15">
      <c r="A36" s="697"/>
      <c r="B36" s="698"/>
      <c r="C36" s="698"/>
      <c r="D36" s="698"/>
      <c r="E36" s="698"/>
      <c r="F36" s="698"/>
      <c r="G36" s="698"/>
      <c r="H36" s="698"/>
      <c r="I36" s="698"/>
      <c r="J36" s="698"/>
      <c r="K36" s="698"/>
      <c r="L36" s="698"/>
      <c r="M36" s="698"/>
      <c r="N36" s="698"/>
      <c r="O36" s="699"/>
    </row>
    <row r="37" spans="1:15" ht="15">
      <c r="A37" s="697"/>
      <c r="B37" s="698"/>
      <c r="C37" s="698"/>
      <c r="D37" s="698"/>
      <c r="E37" s="698"/>
      <c r="F37" s="698"/>
      <c r="G37" s="698"/>
      <c r="H37" s="698"/>
      <c r="I37" s="698"/>
      <c r="J37" s="698"/>
      <c r="K37" s="698"/>
      <c r="L37" s="698"/>
      <c r="M37" s="698"/>
      <c r="N37" s="698"/>
      <c r="O37" s="699"/>
    </row>
    <row r="38" spans="1:15" ht="15">
      <c r="A38" s="697"/>
      <c r="B38" s="698"/>
      <c r="C38" s="698"/>
      <c r="D38" s="698"/>
      <c r="E38" s="698"/>
      <c r="F38" s="698"/>
      <c r="G38" s="698"/>
      <c r="H38" s="698"/>
      <c r="I38" s="698"/>
      <c r="J38" s="698"/>
      <c r="K38" s="698"/>
      <c r="L38" s="698"/>
      <c r="M38" s="698"/>
      <c r="N38" s="698"/>
      <c r="O38" s="699"/>
    </row>
    <row r="39" spans="1:15" ht="15">
      <c r="A39" s="697"/>
      <c r="B39" s="698"/>
      <c r="C39" s="698"/>
      <c r="D39" s="698"/>
      <c r="E39" s="698"/>
      <c r="F39" s="698"/>
      <c r="G39" s="698"/>
      <c r="H39" s="698"/>
      <c r="I39" s="698"/>
      <c r="J39" s="698"/>
      <c r="K39" s="698"/>
      <c r="L39" s="698"/>
      <c r="M39" s="698"/>
      <c r="N39" s="698"/>
      <c r="O39" s="699"/>
    </row>
    <row r="40" spans="1:15" ht="15">
      <c r="A40" s="697"/>
      <c r="B40" s="698"/>
      <c r="C40" s="698"/>
      <c r="D40" s="698"/>
      <c r="E40" s="698"/>
      <c r="F40" s="698"/>
      <c r="G40" s="698"/>
      <c r="H40" s="698"/>
      <c r="I40" s="698"/>
      <c r="J40" s="698"/>
      <c r="K40" s="698"/>
      <c r="L40" s="698"/>
      <c r="M40" s="698"/>
      <c r="N40" s="698"/>
      <c r="O40" s="699"/>
    </row>
    <row r="41" spans="1:15" ht="15">
      <c r="A41" s="697"/>
      <c r="B41" s="698"/>
      <c r="C41" s="698"/>
      <c r="D41" s="698"/>
      <c r="E41" s="698"/>
      <c r="F41" s="698"/>
      <c r="G41" s="698"/>
      <c r="H41" s="698"/>
      <c r="I41" s="698"/>
      <c r="J41" s="698"/>
      <c r="K41" s="698"/>
      <c r="L41" s="698"/>
      <c r="M41" s="698"/>
      <c r="N41" s="698"/>
      <c r="O41" s="699"/>
    </row>
    <row r="42" spans="1:15" ht="15">
      <c r="A42" s="697"/>
      <c r="B42" s="698"/>
      <c r="C42" s="698"/>
      <c r="D42" s="698"/>
      <c r="E42" s="698"/>
      <c r="F42" s="698"/>
      <c r="G42" s="698"/>
      <c r="H42" s="698"/>
      <c r="I42" s="698"/>
      <c r="J42" s="698"/>
      <c r="K42" s="698"/>
      <c r="L42" s="698"/>
      <c r="M42" s="698"/>
      <c r="N42" s="698"/>
      <c r="O42" s="699"/>
    </row>
    <row r="43" spans="1:15" ht="15">
      <c r="A43" s="697"/>
      <c r="B43" s="698"/>
      <c r="C43" s="698"/>
      <c r="D43" s="698"/>
      <c r="E43" s="698"/>
      <c r="F43" s="698"/>
      <c r="G43" s="698"/>
      <c r="H43" s="698"/>
      <c r="I43" s="698"/>
      <c r="J43" s="698"/>
      <c r="K43" s="698"/>
      <c r="L43" s="698"/>
      <c r="M43" s="698"/>
      <c r="N43" s="698"/>
      <c r="O43" s="699"/>
    </row>
    <row r="44" spans="1:15" ht="15">
      <c r="A44" s="700"/>
      <c r="B44" s="701"/>
      <c r="C44" s="701"/>
      <c r="D44" s="701"/>
      <c r="E44" s="701"/>
      <c r="F44" s="701"/>
      <c r="G44" s="701"/>
      <c r="H44" s="701"/>
      <c r="I44" s="701"/>
      <c r="J44" s="701"/>
      <c r="K44" s="701"/>
      <c r="L44" s="701"/>
      <c r="M44" s="701"/>
      <c r="N44" s="701"/>
      <c r="O44" s="702"/>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
      <selection pane="bottomLeft" activeCell="AJ13" sqref="AJ13:AJ15"/>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80"/>
      <c r="B1" s="768" t="s">
        <v>720</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70"/>
      <c r="AF1" s="703" t="s">
        <v>544</v>
      </c>
      <c r="AG1" s="703"/>
      <c r="AH1" s="703"/>
      <c r="AI1" s="703"/>
      <c r="AJ1" s="703"/>
    </row>
    <row r="2" spans="2:36" ht="69.75" customHeight="1" thickBot="1">
      <c r="B2" s="771" t="s">
        <v>728</v>
      </c>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3"/>
      <c r="AF2" s="774" t="s">
        <v>166</v>
      </c>
      <c r="AG2" s="774"/>
      <c r="AH2" s="774"/>
      <c r="AI2" s="513"/>
      <c r="AJ2" s="513"/>
    </row>
    <row r="3" spans="2:29" ht="24" customHeight="1" thickBot="1">
      <c r="B3" s="781" t="s">
        <v>329</v>
      </c>
      <c r="C3" s="250"/>
      <c r="D3" s="250"/>
      <c r="E3" s="738" t="s">
        <v>62</v>
      </c>
      <c r="F3" s="251"/>
      <c r="G3" s="251"/>
      <c r="H3" s="740" t="s">
        <v>330</v>
      </c>
      <c r="I3" s="360"/>
      <c r="J3" s="360"/>
      <c r="K3" s="740" t="s">
        <v>62</v>
      </c>
      <c r="L3" s="251"/>
      <c r="M3" s="251"/>
      <c r="N3" s="727" t="s">
        <v>331</v>
      </c>
      <c r="O3" s="362"/>
      <c r="P3" s="362"/>
      <c r="Q3" s="727" t="s">
        <v>62</v>
      </c>
      <c r="R3" s="251"/>
      <c r="S3" s="251"/>
      <c r="T3" s="729" t="s">
        <v>332</v>
      </c>
      <c r="U3" s="356"/>
      <c r="V3" s="356"/>
      <c r="W3" s="729" t="s">
        <v>62</v>
      </c>
      <c r="X3" s="251"/>
      <c r="Y3" s="251"/>
      <c r="Z3" s="731" t="s">
        <v>333</v>
      </c>
      <c r="AA3" s="358"/>
      <c r="AB3" s="252"/>
      <c r="AC3" s="733" t="s">
        <v>62</v>
      </c>
    </row>
    <row r="4" spans="2:36" ht="60.75" customHeight="1" thickBot="1">
      <c r="B4" s="782"/>
      <c r="C4" s="355" t="s">
        <v>63</v>
      </c>
      <c r="D4" s="355"/>
      <c r="E4" s="739"/>
      <c r="F4" s="289" t="s">
        <v>65</v>
      </c>
      <c r="G4" s="289" t="s">
        <v>66</v>
      </c>
      <c r="H4" s="741"/>
      <c r="I4" s="361" t="s">
        <v>69</v>
      </c>
      <c r="J4" s="361"/>
      <c r="K4" s="741"/>
      <c r="L4" s="289" t="s">
        <v>67</v>
      </c>
      <c r="M4" s="289" t="s">
        <v>68</v>
      </c>
      <c r="N4" s="728"/>
      <c r="O4" s="363" t="s">
        <v>70</v>
      </c>
      <c r="P4" s="363"/>
      <c r="Q4" s="728"/>
      <c r="R4" s="289" t="s">
        <v>71</v>
      </c>
      <c r="S4" s="289" t="s">
        <v>72</v>
      </c>
      <c r="T4" s="730"/>
      <c r="U4" s="357" t="s">
        <v>73</v>
      </c>
      <c r="V4" s="357"/>
      <c r="W4" s="730"/>
      <c r="X4" s="289" t="s">
        <v>74</v>
      </c>
      <c r="Y4" s="289" t="s">
        <v>75</v>
      </c>
      <c r="Z4" s="732"/>
      <c r="AA4" s="359" t="s">
        <v>76</v>
      </c>
      <c r="AB4" s="290"/>
      <c r="AC4" s="734"/>
      <c r="AD4" s="85" t="s">
        <v>77</v>
      </c>
      <c r="AE4" s="85" t="s">
        <v>78</v>
      </c>
      <c r="AG4" s="775" t="s">
        <v>246</v>
      </c>
      <c r="AH4" s="776"/>
      <c r="AI4" s="776"/>
      <c r="AJ4" s="777"/>
    </row>
    <row r="5" spans="2:36" ht="34.5" customHeight="1" thickBot="1">
      <c r="B5" s="744">
        <f>IF(OR(COUNTIF(C6:C15,12)&gt;0,COUNTIF(C6:C15,2)&gt;0,COUNTIF(C6:C15,4)&gt;0,COUNTIF(C6:C15,10)&gt;0,COUNTIF(C6:C15,15)&gt;0,COUNTIF(C6:C15,17)&gt;0,),"Remember to enter CREDITABLE amounts of leafy greens!","")</f>
      </c>
      <c r="C5" s="745"/>
      <c r="D5" s="745"/>
      <c r="E5" s="746"/>
      <c r="F5" s="386"/>
      <c r="G5" s="386"/>
      <c r="H5" s="747">
        <f>IF(COUNTIF(I6:I15,10)&gt;0,"Remember to enter the CREDITABLE amount of tomato paste!","")</f>
      </c>
      <c r="I5" s="748"/>
      <c r="J5" s="748"/>
      <c r="K5" s="749"/>
      <c r="L5" s="386"/>
      <c r="M5" s="386"/>
      <c r="N5" s="750">
        <f>IF(SUM(O6:O15)&gt;10,"If crediting as a vegetable do not also credit as a meat/meat alternate","")</f>
      </c>
      <c r="O5" s="751"/>
      <c r="P5" s="751"/>
      <c r="Q5" s="752"/>
      <c r="R5" s="387"/>
      <c r="S5" s="387"/>
      <c r="T5" s="753"/>
      <c r="U5" s="754"/>
      <c r="V5" s="754"/>
      <c r="W5" s="755"/>
      <c r="X5" s="387"/>
      <c r="Y5" s="387"/>
      <c r="Z5" s="756"/>
      <c r="AA5" s="757"/>
      <c r="AB5" s="757"/>
      <c r="AC5" s="758"/>
      <c r="AG5" s="258"/>
      <c r="AH5" s="259"/>
      <c r="AI5" s="259"/>
      <c r="AJ5" s="260"/>
    </row>
    <row r="6" spans="2:36" ht="33.75" customHeight="1">
      <c r="B6" s="243"/>
      <c r="C6" s="244">
        <v>1</v>
      </c>
      <c r="D6" s="244">
        <f aca="true" t="shared" si="0" ref="D6:D15">INDEX(GREEN,C6)</f>
        <v>0</v>
      </c>
      <c r="E6" s="244"/>
      <c r="F6" s="320">
        <v>1</v>
      </c>
      <c r="G6" s="320">
        <f aca="true" t="shared" si="1" ref="G6:G15">IF(D6=0,"",INDEX(Cups,F6))</f>
      </c>
      <c r="H6" s="100"/>
      <c r="I6" s="100">
        <v>1</v>
      </c>
      <c r="J6" s="100">
        <f aca="true" t="shared" si="2" ref="J6:J15">INDEX(RED,I6)</f>
        <v>0</v>
      </c>
      <c r="K6" s="100"/>
      <c r="L6" s="320">
        <v>1</v>
      </c>
      <c r="M6" s="320">
        <f aca="true" t="shared" si="3" ref="M6:M15">IF(J6=0,"",INDEX(Cups,L6))</f>
      </c>
      <c r="N6" s="245"/>
      <c r="O6" s="245">
        <v>1</v>
      </c>
      <c r="P6" s="245">
        <f aca="true" t="shared" si="4" ref="P6:P15">INDEX(BEANS,O6)</f>
        <v>0</v>
      </c>
      <c r="Q6" s="245"/>
      <c r="R6" s="320">
        <v>1</v>
      </c>
      <c r="S6" s="320">
        <f aca="true" t="shared" si="5" ref="S6:S15">IF(P6=0,"",INDEX(Cups,R6))</f>
      </c>
      <c r="T6" s="246"/>
      <c r="U6" s="246">
        <v>1</v>
      </c>
      <c r="V6" s="246">
        <f aca="true" t="shared" si="6" ref="V6:V15">INDEX(STARCHY,U6)</f>
        <v>0</v>
      </c>
      <c r="W6" s="246"/>
      <c r="X6" s="320">
        <v>1</v>
      </c>
      <c r="Y6" s="320">
        <f>IF(V6=0,"",INDEX(Cups,X6))</f>
      </c>
      <c r="Z6" s="247"/>
      <c r="AA6" s="247">
        <v>1</v>
      </c>
      <c r="AB6" s="248">
        <f aca="true" t="shared" si="7" ref="AB6:AB15">INDEX(OTHER,AA6)</f>
        <v>0</v>
      </c>
      <c r="AC6" s="249"/>
      <c r="AD6" s="85">
        <v>1</v>
      </c>
      <c r="AE6" s="85">
        <f aca="true" t="shared" si="8" ref="AE6:AE15">IF(AB6=0,"",INDEX(Cups,AD6))</f>
      </c>
      <c r="AG6" s="765" t="s">
        <v>238</v>
      </c>
      <c r="AH6" s="319">
        <v>1</v>
      </c>
      <c r="AI6" s="319">
        <f>INDEX(Cups,AH6)</f>
        <v>0</v>
      </c>
      <c r="AJ6" s="331"/>
    </row>
    <row r="7" spans="2:36" ht="33.75" customHeight="1">
      <c r="B7" s="98"/>
      <c r="C7" s="99">
        <v>1</v>
      </c>
      <c r="D7" s="99">
        <f t="shared" si="0"/>
        <v>0</v>
      </c>
      <c r="E7" s="99"/>
      <c r="F7" s="319">
        <v>1</v>
      </c>
      <c r="G7" s="319">
        <f t="shared" si="1"/>
      </c>
      <c r="H7" s="100"/>
      <c r="I7" s="100">
        <v>1</v>
      </c>
      <c r="J7" s="100">
        <f t="shared" si="2"/>
        <v>0</v>
      </c>
      <c r="K7" s="100"/>
      <c r="L7" s="319">
        <v>1</v>
      </c>
      <c r="M7" s="319">
        <f t="shared" si="3"/>
      </c>
      <c r="N7" s="101"/>
      <c r="O7" s="101">
        <v>1</v>
      </c>
      <c r="P7" s="101">
        <f t="shared" si="4"/>
        <v>0</v>
      </c>
      <c r="Q7" s="101"/>
      <c r="R7" s="319">
        <v>1</v>
      </c>
      <c r="S7" s="319">
        <f t="shared" si="5"/>
      </c>
      <c r="T7" s="102"/>
      <c r="U7" s="102">
        <v>1</v>
      </c>
      <c r="V7" s="102">
        <f t="shared" si="6"/>
        <v>0</v>
      </c>
      <c r="W7" s="102"/>
      <c r="X7" s="319">
        <v>1</v>
      </c>
      <c r="Y7" s="319">
        <f aca="true" t="shared" si="9" ref="Y7:Y15">IF(V7=0,"",INDEX(Cups,X7))</f>
      </c>
      <c r="Z7" s="103"/>
      <c r="AA7" s="103">
        <v>1</v>
      </c>
      <c r="AB7" s="104">
        <f t="shared" si="7"/>
        <v>0</v>
      </c>
      <c r="AC7" s="105"/>
      <c r="AD7" s="85">
        <v>1</v>
      </c>
      <c r="AE7" s="85">
        <f t="shared" si="8"/>
      </c>
      <c r="AG7" s="766"/>
      <c r="AH7" s="319">
        <v>1</v>
      </c>
      <c r="AI7" s="319">
        <f>INDEX(Cups,AH7)</f>
        <v>0</v>
      </c>
      <c r="AJ7" s="332"/>
    </row>
    <row r="8" spans="2:36" ht="33.75" customHeight="1">
      <c r="B8" s="98"/>
      <c r="C8" s="99">
        <v>1</v>
      </c>
      <c r="D8" s="99">
        <f t="shared" si="0"/>
        <v>0</v>
      </c>
      <c r="E8" s="99"/>
      <c r="F8" s="319">
        <v>1</v>
      </c>
      <c r="G8" s="319">
        <f t="shared" si="1"/>
      </c>
      <c r="H8" s="100"/>
      <c r="I8" s="100">
        <v>1</v>
      </c>
      <c r="J8" s="100">
        <f t="shared" si="2"/>
        <v>0</v>
      </c>
      <c r="K8" s="100"/>
      <c r="L8" s="319">
        <v>1</v>
      </c>
      <c r="M8" s="319">
        <f t="shared" si="3"/>
      </c>
      <c r="N8" s="101"/>
      <c r="O8" s="101">
        <v>1</v>
      </c>
      <c r="P8" s="101">
        <f t="shared" si="4"/>
        <v>0</v>
      </c>
      <c r="Q8" s="101"/>
      <c r="R8" s="319">
        <v>1</v>
      </c>
      <c r="S8" s="319">
        <f t="shared" si="5"/>
      </c>
      <c r="T8" s="102"/>
      <c r="U8" s="102">
        <v>1</v>
      </c>
      <c r="V8" s="102">
        <f t="shared" si="6"/>
        <v>0</v>
      </c>
      <c r="W8" s="102"/>
      <c r="X8" s="319">
        <v>1</v>
      </c>
      <c r="Y8" s="319">
        <f t="shared" si="9"/>
      </c>
      <c r="Z8" s="103"/>
      <c r="AA8" s="103">
        <v>1</v>
      </c>
      <c r="AB8" s="104">
        <f t="shared" si="7"/>
        <v>0</v>
      </c>
      <c r="AC8" s="105"/>
      <c r="AD8" s="85">
        <v>1</v>
      </c>
      <c r="AE8" s="85">
        <f t="shared" si="8"/>
      </c>
      <c r="AG8" s="766"/>
      <c r="AH8" s="319">
        <v>1</v>
      </c>
      <c r="AI8" s="319">
        <f>INDEX(Cups,AH8)</f>
        <v>0</v>
      </c>
      <c r="AJ8" s="332"/>
    </row>
    <row r="9" spans="2:36" ht="33.75" customHeight="1">
      <c r="B9" s="98"/>
      <c r="C9" s="99">
        <v>1</v>
      </c>
      <c r="D9" s="99">
        <f t="shared" si="0"/>
        <v>0</v>
      </c>
      <c r="E9" s="99"/>
      <c r="F9" s="319">
        <v>1</v>
      </c>
      <c r="G9" s="319">
        <f t="shared" si="1"/>
      </c>
      <c r="H9" s="100"/>
      <c r="I9" s="100">
        <v>1</v>
      </c>
      <c r="J9" s="100">
        <f t="shared" si="2"/>
        <v>0</v>
      </c>
      <c r="K9" s="100"/>
      <c r="L9" s="319">
        <v>1</v>
      </c>
      <c r="M9" s="319">
        <f t="shared" si="3"/>
      </c>
      <c r="N9" s="101"/>
      <c r="O9" s="101">
        <v>1</v>
      </c>
      <c r="P9" s="101">
        <f t="shared" si="4"/>
        <v>0</v>
      </c>
      <c r="Q9" s="101"/>
      <c r="R9" s="319">
        <v>1</v>
      </c>
      <c r="S9" s="319">
        <f t="shared" si="5"/>
      </c>
      <c r="T9" s="102"/>
      <c r="U9" s="102">
        <v>1</v>
      </c>
      <c r="V9" s="102">
        <f t="shared" si="6"/>
        <v>0</v>
      </c>
      <c r="W9" s="102"/>
      <c r="X9" s="319">
        <v>1</v>
      </c>
      <c r="Y9" s="319">
        <f t="shared" si="9"/>
      </c>
      <c r="Z9" s="103"/>
      <c r="AA9" s="103">
        <v>1</v>
      </c>
      <c r="AB9" s="104">
        <f t="shared" si="7"/>
        <v>0</v>
      </c>
      <c r="AC9" s="105"/>
      <c r="AD9" s="85">
        <v>1</v>
      </c>
      <c r="AE9" s="85">
        <f t="shared" si="8"/>
      </c>
      <c r="AG9" s="766"/>
      <c r="AH9" s="319">
        <v>1</v>
      </c>
      <c r="AI9" s="319">
        <f>INDEX(Cups,AH9)</f>
        <v>0</v>
      </c>
      <c r="AJ9" s="332"/>
    </row>
    <row r="10" spans="2:36" ht="33.75" customHeight="1">
      <c r="B10" s="98"/>
      <c r="C10" s="99">
        <v>1</v>
      </c>
      <c r="D10" s="99">
        <f t="shared" si="0"/>
        <v>0</v>
      </c>
      <c r="E10" s="99"/>
      <c r="F10" s="319">
        <v>1</v>
      </c>
      <c r="G10" s="319">
        <f t="shared" si="1"/>
      </c>
      <c r="H10" s="100"/>
      <c r="I10" s="100">
        <v>1</v>
      </c>
      <c r="J10" s="100">
        <f t="shared" si="2"/>
        <v>0</v>
      </c>
      <c r="K10" s="100"/>
      <c r="L10" s="319">
        <v>1</v>
      </c>
      <c r="M10" s="319">
        <f t="shared" si="3"/>
      </c>
      <c r="N10" s="101"/>
      <c r="O10" s="101">
        <v>1</v>
      </c>
      <c r="P10" s="101">
        <f t="shared" si="4"/>
        <v>0</v>
      </c>
      <c r="Q10" s="101"/>
      <c r="R10" s="319">
        <v>1</v>
      </c>
      <c r="S10" s="319">
        <f t="shared" si="5"/>
      </c>
      <c r="T10" s="102"/>
      <c r="U10" s="102">
        <v>1</v>
      </c>
      <c r="V10" s="102">
        <f t="shared" si="6"/>
        <v>0</v>
      </c>
      <c r="W10" s="102"/>
      <c r="X10" s="319">
        <v>1</v>
      </c>
      <c r="Y10" s="319">
        <f t="shared" si="9"/>
      </c>
      <c r="Z10" s="103"/>
      <c r="AA10" s="103">
        <v>1</v>
      </c>
      <c r="AB10" s="104">
        <f t="shared" si="7"/>
        <v>0</v>
      </c>
      <c r="AC10" s="105"/>
      <c r="AD10" s="85">
        <v>1</v>
      </c>
      <c r="AE10" s="85">
        <f t="shared" si="8"/>
      </c>
      <c r="AG10" s="766"/>
      <c r="AH10" s="319">
        <v>1</v>
      </c>
      <c r="AI10" s="319">
        <f>INDEX(Cups,AH10)</f>
        <v>0</v>
      </c>
      <c r="AJ10" s="333"/>
    </row>
    <row r="11" spans="2:36" ht="33.75" customHeight="1" thickBot="1">
      <c r="B11" s="98"/>
      <c r="C11" s="99">
        <v>1</v>
      </c>
      <c r="D11" s="99">
        <f t="shared" si="0"/>
        <v>0</v>
      </c>
      <c r="E11" s="99"/>
      <c r="F11" s="319">
        <v>1</v>
      </c>
      <c r="G11" s="319">
        <f t="shared" si="1"/>
      </c>
      <c r="H11" s="100"/>
      <c r="I11" s="100">
        <v>1</v>
      </c>
      <c r="J11" s="100">
        <f t="shared" si="2"/>
        <v>0</v>
      </c>
      <c r="K11" s="100"/>
      <c r="L11" s="319">
        <v>1</v>
      </c>
      <c r="M11" s="319">
        <f t="shared" si="3"/>
      </c>
      <c r="N11" s="101"/>
      <c r="O11" s="101">
        <v>1</v>
      </c>
      <c r="P11" s="101">
        <f t="shared" si="4"/>
        <v>0</v>
      </c>
      <c r="Q11" s="101"/>
      <c r="R11" s="319">
        <v>1</v>
      </c>
      <c r="S11" s="319">
        <f t="shared" si="5"/>
      </c>
      <c r="T11" s="102"/>
      <c r="U11" s="102">
        <v>1</v>
      </c>
      <c r="V11" s="102">
        <f t="shared" si="6"/>
        <v>0</v>
      </c>
      <c r="W11" s="102"/>
      <c r="X11" s="319">
        <v>1</v>
      </c>
      <c r="Y11" s="319">
        <f t="shared" si="9"/>
      </c>
      <c r="Z11" s="103"/>
      <c r="AA11" s="103">
        <v>1</v>
      </c>
      <c r="AB11" s="104">
        <f t="shared" si="7"/>
        <v>0</v>
      </c>
      <c r="AC11" s="105"/>
      <c r="AD11" s="85">
        <v>1</v>
      </c>
      <c r="AE11" s="85">
        <f t="shared" si="8"/>
      </c>
      <c r="AG11" s="767"/>
      <c r="AH11" s="256"/>
      <c r="AI11" s="257"/>
      <c r="AJ11" s="398">
        <f>SUM(AI6:AI10)</f>
        <v>0</v>
      </c>
    </row>
    <row r="12" spans="2:36" ht="33.75" customHeight="1" thickBot="1">
      <c r="B12" s="98"/>
      <c r="C12" s="99">
        <v>1</v>
      </c>
      <c r="D12" s="99">
        <f t="shared" si="0"/>
        <v>0</v>
      </c>
      <c r="E12" s="99"/>
      <c r="F12" s="319">
        <v>1</v>
      </c>
      <c r="G12" s="319">
        <f t="shared" si="1"/>
      </c>
      <c r="H12" s="100"/>
      <c r="I12" s="100">
        <v>1</v>
      </c>
      <c r="J12" s="100">
        <f t="shared" si="2"/>
        <v>0</v>
      </c>
      <c r="K12" s="100"/>
      <c r="L12" s="319">
        <v>1</v>
      </c>
      <c r="M12" s="319">
        <f t="shared" si="3"/>
      </c>
      <c r="N12" s="101"/>
      <c r="O12" s="101">
        <v>1</v>
      </c>
      <c r="P12" s="101">
        <f t="shared" si="4"/>
        <v>0</v>
      </c>
      <c r="Q12" s="101"/>
      <c r="R12" s="319">
        <v>1</v>
      </c>
      <c r="S12" s="319">
        <f t="shared" si="5"/>
      </c>
      <c r="T12" s="102"/>
      <c r="U12" s="102">
        <v>1</v>
      </c>
      <c r="V12" s="102">
        <f t="shared" si="6"/>
        <v>0</v>
      </c>
      <c r="W12" s="102"/>
      <c r="X12" s="319">
        <v>1</v>
      </c>
      <c r="Y12" s="319">
        <f t="shared" si="9"/>
      </c>
      <c r="Z12" s="103"/>
      <c r="AA12" s="103">
        <v>1</v>
      </c>
      <c r="AB12" s="104">
        <f t="shared" si="7"/>
        <v>0</v>
      </c>
      <c r="AC12" s="105"/>
      <c r="AD12" s="85">
        <v>1</v>
      </c>
      <c r="AE12" s="85">
        <f t="shared" si="8"/>
      </c>
      <c r="AG12" s="778" t="s">
        <v>445</v>
      </c>
      <c r="AH12" s="779"/>
      <c r="AI12" s="779"/>
      <c r="AJ12" s="780"/>
    </row>
    <row r="13" spans="2:36" ht="33.75" customHeight="1">
      <c r="B13" s="98"/>
      <c r="C13" s="99">
        <v>1</v>
      </c>
      <c r="D13" s="99">
        <f t="shared" si="0"/>
        <v>0</v>
      </c>
      <c r="E13" s="99"/>
      <c r="F13" s="319">
        <v>1</v>
      </c>
      <c r="G13" s="319">
        <f t="shared" si="1"/>
      </c>
      <c r="H13" s="100"/>
      <c r="I13" s="100">
        <v>1</v>
      </c>
      <c r="J13" s="100">
        <f t="shared" si="2"/>
        <v>0</v>
      </c>
      <c r="K13" s="100"/>
      <c r="L13" s="319">
        <v>1</v>
      </c>
      <c r="M13" s="319">
        <f t="shared" si="3"/>
      </c>
      <c r="N13" s="101"/>
      <c r="O13" s="101">
        <v>1</v>
      </c>
      <c r="P13" s="101">
        <f t="shared" si="4"/>
        <v>0</v>
      </c>
      <c r="Q13" s="101"/>
      <c r="R13" s="319">
        <v>1</v>
      </c>
      <c r="S13" s="319">
        <f t="shared" si="5"/>
      </c>
      <c r="T13" s="102"/>
      <c r="U13" s="102">
        <v>1</v>
      </c>
      <c r="V13" s="102">
        <f t="shared" si="6"/>
        <v>0</v>
      </c>
      <c r="W13" s="102"/>
      <c r="X13" s="319">
        <v>1</v>
      </c>
      <c r="Y13" s="319">
        <f t="shared" si="9"/>
      </c>
      <c r="Z13" s="103"/>
      <c r="AA13" s="103">
        <v>1</v>
      </c>
      <c r="AB13" s="104">
        <f t="shared" si="7"/>
        <v>0</v>
      </c>
      <c r="AC13" s="105"/>
      <c r="AD13" s="85">
        <v>1</v>
      </c>
      <c r="AE13" s="85">
        <f t="shared" si="8"/>
      </c>
      <c r="AG13" s="742" t="s">
        <v>237</v>
      </c>
      <c r="AH13" s="397"/>
      <c r="AI13" s="397"/>
      <c r="AJ13" s="759"/>
    </row>
    <row r="14" spans="2:36" ht="38.25" customHeight="1">
      <c r="B14" s="98"/>
      <c r="C14" s="99">
        <v>1</v>
      </c>
      <c r="D14" s="99">
        <f t="shared" si="0"/>
        <v>0</v>
      </c>
      <c r="E14" s="99"/>
      <c r="F14" s="319">
        <v>1</v>
      </c>
      <c r="G14" s="319">
        <f t="shared" si="1"/>
      </c>
      <c r="H14" s="100"/>
      <c r="I14" s="100">
        <v>1</v>
      </c>
      <c r="J14" s="100">
        <f t="shared" si="2"/>
        <v>0</v>
      </c>
      <c r="K14" s="100"/>
      <c r="L14" s="319">
        <v>1</v>
      </c>
      <c r="M14" s="319">
        <f t="shared" si="3"/>
      </c>
      <c r="N14" s="101"/>
      <c r="O14" s="101">
        <v>1</v>
      </c>
      <c r="P14" s="101">
        <f t="shared" si="4"/>
        <v>0</v>
      </c>
      <c r="Q14" s="101"/>
      <c r="R14" s="319">
        <v>1</v>
      </c>
      <c r="S14" s="319">
        <f t="shared" si="5"/>
      </c>
      <c r="T14" s="102"/>
      <c r="U14" s="102">
        <v>1</v>
      </c>
      <c r="V14" s="102">
        <f t="shared" si="6"/>
        <v>0</v>
      </c>
      <c r="W14" s="102"/>
      <c r="X14" s="319">
        <v>1</v>
      </c>
      <c r="Y14" s="319">
        <f t="shared" si="9"/>
      </c>
      <c r="Z14" s="103"/>
      <c r="AA14" s="103">
        <v>1</v>
      </c>
      <c r="AB14" s="104">
        <f t="shared" si="7"/>
        <v>0</v>
      </c>
      <c r="AC14" s="105"/>
      <c r="AD14" s="85">
        <v>1</v>
      </c>
      <c r="AE14" s="85">
        <f t="shared" si="8"/>
      </c>
      <c r="AG14" s="743"/>
      <c r="AH14" s="396"/>
      <c r="AI14" s="396"/>
      <c r="AJ14" s="760"/>
    </row>
    <row r="15" spans="2:36" ht="33.75" customHeight="1">
      <c r="B15" s="272"/>
      <c r="C15" s="273">
        <v>1</v>
      </c>
      <c r="D15" s="273">
        <f t="shared" si="0"/>
        <v>0</v>
      </c>
      <c r="E15" s="273"/>
      <c r="F15" s="253">
        <v>1</v>
      </c>
      <c r="G15" s="253">
        <f t="shared" si="1"/>
      </c>
      <c r="H15" s="106"/>
      <c r="I15" s="106">
        <v>1</v>
      </c>
      <c r="J15" s="106">
        <f t="shared" si="2"/>
        <v>0</v>
      </c>
      <c r="K15" s="106"/>
      <c r="L15" s="253">
        <v>1</v>
      </c>
      <c r="M15" s="253">
        <f t="shared" si="3"/>
      </c>
      <c r="N15" s="274"/>
      <c r="O15" s="274">
        <v>1</v>
      </c>
      <c r="P15" s="274">
        <f t="shared" si="4"/>
        <v>0</v>
      </c>
      <c r="Q15" s="274"/>
      <c r="R15" s="253">
        <v>1</v>
      </c>
      <c r="S15" s="253">
        <f t="shared" si="5"/>
      </c>
      <c r="T15" s="107"/>
      <c r="U15" s="107">
        <v>1</v>
      </c>
      <c r="V15" s="107">
        <f t="shared" si="6"/>
        <v>0</v>
      </c>
      <c r="W15" s="107"/>
      <c r="X15" s="253">
        <v>1</v>
      </c>
      <c r="Y15" s="253">
        <f t="shared" si="9"/>
      </c>
      <c r="Z15" s="108"/>
      <c r="AA15" s="108">
        <v>1</v>
      </c>
      <c r="AB15" s="109">
        <f t="shared" si="7"/>
        <v>0</v>
      </c>
      <c r="AC15" s="110"/>
      <c r="AD15" s="85">
        <v>1</v>
      </c>
      <c r="AE15" s="85">
        <f t="shared" si="8"/>
      </c>
      <c r="AG15" s="743"/>
      <c r="AH15" s="396"/>
      <c r="AI15" s="396"/>
      <c r="AJ15" s="760"/>
    </row>
    <row r="16" spans="2:36" ht="33.75" customHeight="1">
      <c r="B16" s="381" t="s">
        <v>438</v>
      </c>
      <c r="C16" s="370"/>
      <c r="D16" s="370"/>
      <c r="E16" s="371">
        <f>G16</f>
        <v>0</v>
      </c>
      <c r="F16" s="372"/>
      <c r="G16" s="372">
        <f>SUM(G6:G15)</f>
        <v>0</v>
      </c>
      <c r="H16" s="373" t="s">
        <v>439</v>
      </c>
      <c r="I16" s="374"/>
      <c r="J16" s="374"/>
      <c r="K16" s="383">
        <f>M16</f>
        <v>0</v>
      </c>
      <c r="L16" s="372"/>
      <c r="M16" s="372">
        <f>SUM(M6:M15)</f>
        <v>0</v>
      </c>
      <c r="N16" s="395" t="s">
        <v>440</v>
      </c>
      <c r="O16" s="375"/>
      <c r="P16" s="375"/>
      <c r="Q16" s="382">
        <f>S16</f>
        <v>0</v>
      </c>
      <c r="R16" s="372"/>
      <c r="S16" s="372">
        <f>SUM(S6:S15)</f>
        <v>0</v>
      </c>
      <c r="T16" s="376" t="s">
        <v>441</v>
      </c>
      <c r="U16" s="377"/>
      <c r="V16" s="377"/>
      <c r="W16" s="384">
        <f>Y16</f>
        <v>0</v>
      </c>
      <c r="X16" s="372"/>
      <c r="Y16" s="372">
        <f>SUM(Y6:Y15)</f>
        <v>0</v>
      </c>
      <c r="Z16" s="378" t="s">
        <v>442</v>
      </c>
      <c r="AA16" s="379"/>
      <c r="AB16" s="379"/>
      <c r="AC16" s="385">
        <f>AE16</f>
        <v>0</v>
      </c>
      <c r="AE16" s="85">
        <f>SUM(AE6:AE15)</f>
        <v>0</v>
      </c>
      <c r="AG16" s="761" t="s">
        <v>235</v>
      </c>
      <c r="AH16" s="396"/>
      <c r="AI16" s="396"/>
      <c r="AJ16" s="763">
        <f>FLOOR(AJ13,0.125)</f>
        <v>0</v>
      </c>
    </row>
    <row r="17" spans="2:36" ht="33.75" customHeight="1">
      <c r="B17" s="735">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736"/>
      <c r="D17" s="736"/>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7"/>
      <c r="AG17" s="761"/>
      <c r="AH17" s="25"/>
      <c r="AI17" s="25"/>
      <c r="AJ17" s="763"/>
    </row>
    <row r="18" spans="2:36" ht="33.75" customHeight="1" thickBot="1">
      <c r="B18" s="720" t="s">
        <v>239</v>
      </c>
      <c r="C18" s="721"/>
      <c r="D18" s="721"/>
      <c r="E18" s="721"/>
      <c r="F18" s="275"/>
      <c r="G18" s="275"/>
      <c r="H18" s="722" t="s">
        <v>240</v>
      </c>
      <c r="I18" s="722"/>
      <c r="J18" s="722"/>
      <c r="K18" s="722"/>
      <c r="L18" s="275"/>
      <c r="M18" s="275"/>
      <c r="N18" s="723" t="s">
        <v>241</v>
      </c>
      <c r="O18" s="723"/>
      <c r="P18" s="723"/>
      <c r="Q18" s="723"/>
      <c r="R18" s="275"/>
      <c r="S18" s="275"/>
      <c r="T18" s="724" t="s">
        <v>242</v>
      </c>
      <c r="U18" s="724"/>
      <c r="V18" s="724"/>
      <c r="W18" s="724"/>
      <c r="X18" s="275"/>
      <c r="Y18" s="275"/>
      <c r="Z18" s="725" t="s">
        <v>243</v>
      </c>
      <c r="AA18" s="725"/>
      <c r="AB18" s="725"/>
      <c r="AC18" s="726"/>
      <c r="AG18" s="762"/>
      <c r="AH18" s="21"/>
      <c r="AI18" s="21"/>
      <c r="AJ18" s="764"/>
    </row>
    <row r="19" spans="2:29" ht="33.75" customHeight="1">
      <c r="B19" s="718"/>
      <c r="C19" s="719"/>
      <c r="D19" s="719"/>
      <c r="E19" s="719"/>
      <c r="F19" s="319"/>
      <c r="G19" s="319"/>
      <c r="H19" s="715"/>
      <c r="I19" s="715"/>
      <c r="J19" s="715"/>
      <c r="K19" s="715"/>
      <c r="L19" s="319"/>
      <c r="M19" s="319"/>
      <c r="N19" s="716"/>
      <c r="O19" s="716"/>
      <c r="P19" s="716"/>
      <c r="Q19" s="716"/>
      <c r="R19" s="319"/>
      <c r="S19" s="319"/>
      <c r="T19" s="717"/>
      <c r="U19" s="717"/>
      <c r="V19" s="717"/>
      <c r="W19" s="717"/>
      <c r="X19" s="319"/>
      <c r="Y19" s="319"/>
      <c r="Z19" s="711"/>
      <c r="AA19" s="711"/>
      <c r="AB19" s="711"/>
      <c r="AC19" s="712"/>
    </row>
    <row r="20" spans="2:29" ht="33.75" customHeight="1">
      <c r="B20" s="718"/>
      <c r="C20" s="719"/>
      <c r="D20" s="719"/>
      <c r="E20" s="719"/>
      <c r="F20" s="319"/>
      <c r="G20" s="319"/>
      <c r="H20" s="715"/>
      <c r="I20" s="715"/>
      <c r="J20" s="715"/>
      <c r="K20" s="715"/>
      <c r="L20" s="319"/>
      <c r="M20" s="319"/>
      <c r="N20" s="716"/>
      <c r="O20" s="716"/>
      <c r="P20" s="716"/>
      <c r="Q20" s="716"/>
      <c r="R20" s="319"/>
      <c r="S20" s="319"/>
      <c r="T20" s="717"/>
      <c r="U20" s="717"/>
      <c r="V20" s="717"/>
      <c r="W20" s="717"/>
      <c r="X20" s="319"/>
      <c r="Y20" s="319"/>
      <c r="Z20" s="711"/>
      <c r="AA20" s="711"/>
      <c r="AB20" s="711"/>
      <c r="AC20" s="712"/>
    </row>
    <row r="21" spans="2:29" ht="33.75" customHeight="1">
      <c r="B21" s="713"/>
      <c r="C21" s="714"/>
      <c r="D21" s="714"/>
      <c r="E21" s="714"/>
      <c r="F21" s="319"/>
      <c r="G21" s="319"/>
      <c r="H21" s="715"/>
      <c r="I21" s="715"/>
      <c r="J21" s="715"/>
      <c r="K21" s="715"/>
      <c r="L21" s="319"/>
      <c r="M21" s="319"/>
      <c r="N21" s="716"/>
      <c r="O21" s="716"/>
      <c r="P21" s="716"/>
      <c r="Q21" s="716"/>
      <c r="R21" s="319"/>
      <c r="S21" s="319"/>
      <c r="T21" s="717"/>
      <c r="U21" s="717"/>
      <c r="V21" s="717"/>
      <c r="W21" s="717"/>
      <c r="X21" s="319"/>
      <c r="Y21" s="319"/>
      <c r="Z21" s="711"/>
      <c r="AA21" s="711"/>
      <c r="AB21" s="711"/>
      <c r="AC21" s="712"/>
    </row>
    <row r="22" spans="2:29" ht="33.75" customHeight="1">
      <c r="B22" s="713"/>
      <c r="C22" s="714"/>
      <c r="D22" s="714"/>
      <c r="E22" s="714"/>
      <c r="F22" s="319"/>
      <c r="G22" s="319"/>
      <c r="H22" s="715"/>
      <c r="I22" s="715"/>
      <c r="J22" s="715"/>
      <c r="K22" s="715"/>
      <c r="L22" s="319"/>
      <c r="M22" s="319"/>
      <c r="N22" s="716"/>
      <c r="O22" s="716"/>
      <c r="P22" s="716"/>
      <c r="Q22" s="716"/>
      <c r="R22" s="319"/>
      <c r="S22" s="319"/>
      <c r="T22" s="717"/>
      <c r="U22" s="717"/>
      <c r="V22" s="717"/>
      <c r="W22" s="717"/>
      <c r="X22" s="319"/>
      <c r="Y22" s="319"/>
      <c r="Z22" s="711"/>
      <c r="AA22" s="711"/>
      <c r="AB22" s="711"/>
      <c r="AC22" s="712"/>
    </row>
    <row r="23" spans="2:29" ht="33.75" customHeight="1" thickBot="1">
      <c r="B23" s="704"/>
      <c r="C23" s="705"/>
      <c r="D23" s="705"/>
      <c r="E23" s="705"/>
      <c r="F23" s="97"/>
      <c r="G23" s="97"/>
      <c r="H23" s="706"/>
      <c r="I23" s="706"/>
      <c r="J23" s="706"/>
      <c r="K23" s="706"/>
      <c r="L23" s="97"/>
      <c r="M23" s="97"/>
      <c r="N23" s="707"/>
      <c r="O23" s="707"/>
      <c r="P23" s="707"/>
      <c r="Q23" s="707"/>
      <c r="R23" s="97"/>
      <c r="S23" s="97"/>
      <c r="T23" s="708"/>
      <c r="U23" s="708"/>
      <c r="V23" s="708"/>
      <c r="W23" s="708"/>
      <c r="X23" s="97"/>
      <c r="Y23" s="97"/>
      <c r="Z23" s="709"/>
      <c r="AA23" s="709"/>
      <c r="AB23" s="709"/>
      <c r="AC23" s="710"/>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5.xml><?xml version="1.0" encoding="utf-8"?>
<worksheet xmlns="http://schemas.openxmlformats.org/spreadsheetml/2006/main" xmlns:r="http://schemas.openxmlformats.org/officeDocument/2006/relationships">
  <dimension ref="A1:Z62"/>
  <sheetViews>
    <sheetView showGridLines="0" showRowColHeaders="0" zoomScale="80" zoomScaleNormal="80" zoomScalePageLayoutView="0" workbookViewId="0" topLeftCell="A1">
      <pane xSplit="3" ySplit="10" topLeftCell="E13" activePane="bottomRight" state="frozen"/>
      <selection pane="topLeft" activeCell="A1" sqref="A1"/>
      <selection pane="topRight" activeCell="A1" sqref="A1"/>
      <selection pane="bottomLeft" activeCell="A1" sqref="A1"/>
      <selection pane="bottomRight" activeCell="G14" sqref="G14"/>
    </sheetView>
  </sheetViews>
  <sheetFormatPr defaultColWidth="9.140625" defaultRowHeight="15"/>
  <cols>
    <col min="1" max="1" width="6.57421875" style="0" hidden="1" customWidth="1"/>
    <col min="2" max="2" width="4.140625" style="192" customWidth="1"/>
    <col min="3" max="3" width="47.7109375" style="399"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87" t="s">
        <v>718</v>
      </c>
      <c r="B1" s="788"/>
      <c r="C1" s="789"/>
      <c r="D1" s="789"/>
      <c r="E1" s="789"/>
      <c r="F1" s="789"/>
      <c r="G1" s="789"/>
      <c r="H1" s="789"/>
      <c r="I1" s="789"/>
      <c r="J1" s="789"/>
      <c r="K1" s="789"/>
      <c r="L1" s="789"/>
      <c r="M1" s="789"/>
      <c r="N1" s="789"/>
      <c r="O1" s="789"/>
      <c r="P1" s="789"/>
      <c r="Q1" s="789"/>
      <c r="R1" s="789"/>
      <c r="S1" s="789"/>
      <c r="T1" s="790"/>
    </row>
    <row r="2" spans="1:20" s="196" customFormat="1" ht="26.25" customHeight="1">
      <c r="A2" s="400"/>
      <c r="B2" s="801" t="s">
        <v>447</v>
      </c>
      <c r="C2" s="802"/>
      <c r="D2" s="802"/>
      <c r="E2" s="802"/>
      <c r="F2" s="802"/>
      <c r="G2" s="807"/>
      <c r="H2" s="807"/>
      <c r="I2" s="807"/>
      <c r="J2" s="807"/>
      <c r="K2" s="807"/>
      <c r="L2" s="807"/>
      <c r="M2" s="807"/>
      <c r="N2" s="807"/>
      <c r="O2" s="807"/>
      <c r="P2" s="807"/>
      <c r="Q2" s="807"/>
      <c r="R2" s="807"/>
      <c r="S2" s="807"/>
      <c r="T2" s="808"/>
    </row>
    <row r="3" spans="1:20" s="196" customFormat="1" ht="23.25" customHeight="1" thickBot="1">
      <c r="A3" s="400"/>
      <c r="B3" s="827" t="s">
        <v>719</v>
      </c>
      <c r="C3" s="828"/>
      <c r="D3" s="828"/>
      <c r="E3" s="828"/>
      <c r="F3" s="828"/>
      <c r="G3" s="823"/>
      <c r="H3" s="823"/>
      <c r="I3" s="823"/>
      <c r="J3" s="823"/>
      <c r="K3" s="823"/>
      <c r="L3" s="823"/>
      <c r="M3" s="823"/>
      <c r="N3" s="823"/>
      <c r="O3" s="823"/>
      <c r="P3" s="823"/>
      <c r="Q3" s="823"/>
      <c r="R3" s="823"/>
      <c r="S3" s="823"/>
      <c r="T3" s="824"/>
    </row>
    <row r="4" spans="2:26" ht="46.5" customHeight="1" thickBot="1">
      <c r="B4" s="834" t="s">
        <v>645</v>
      </c>
      <c r="C4" s="834"/>
      <c r="D4" s="834"/>
      <c r="E4" s="834"/>
      <c r="F4" s="834"/>
      <c r="G4" s="834"/>
      <c r="H4" s="834"/>
      <c r="I4" s="834"/>
      <c r="J4" s="834"/>
      <c r="K4" s="834"/>
      <c r="L4" s="834"/>
      <c r="M4" s="834"/>
      <c r="N4" s="834"/>
      <c r="O4" s="834"/>
      <c r="P4" s="834"/>
      <c r="Q4" s="834"/>
      <c r="R4" s="834"/>
      <c r="S4" s="834"/>
      <c r="T4" s="834"/>
      <c r="U4" s="269"/>
      <c r="V4" s="270"/>
      <c r="W4" s="775" t="s">
        <v>246</v>
      </c>
      <c r="X4" s="776"/>
      <c r="Y4" s="776"/>
      <c r="Z4" s="777"/>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8"/>
      <c r="X5" s="259"/>
      <c r="Y5" s="259"/>
      <c r="Z5" s="260"/>
    </row>
    <row r="6" spans="2:26" s="23" customFormat="1" ht="31.5" customHeight="1" thickBot="1">
      <c r="B6" s="192"/>
      <c r="C6" s="835" t="s">
        <v>443</v>
      </c>
      <c r="D6" s="791"/>
      <c r="E6" s="791"/>
      <c r="F6" s="791" t="s">
        <v>580</v>
      </c>
      <c r="G6" s="791"/>
      <c r="H6" s="791" t="s">
        <v>444</v>
      </c>
      <c r="I6" s="791"/>
      <c r="J6" s="791"/>
      <c r="K6" s="791"/>
      <c r="L6" s="791"/>
      <c r="M6" s="791"/>
      <c r="N6" s="791"/>
      <c r="O6" s="791"/>
      <c r="P6" s="791"/>
      <c r="Q6" s="791"/>
      <c r="R6" s="791"/>
      <c r="S6" s="791"/>
      <c r="T6" s="791"/>
      <c r="U6" s="172"/>
      <c r="V6" s="172"/>
      <c r="W6" s="765" t="s">
        <v>238</v>
      </c>
      <c r="X6" s="319">
        <v>1</v>
      </c>
      <c r="Y6" s="319">
        <f>INDEX(Cups,X6)</f>
        <v>0</v>
      </c>
      <c r="Z6" s="331"/>
    </row>
    <row r="7" spans="2:26" s="415" customFormat="1" ht="16.5" customHeight="1">
      <c r="B7" s="811">
        <v>1</v>
      </c>
      <c r="C7" s="812"/>
      <c r="D7" s="325">
        <v>2</v>
      </c>
      <c r="E7" s="421">
        <v>3</v>
      </c>
      <c r="F7" s="422" t="s">
        <v>473</v>
      </c>
      <c r="G7" s="423" t="s">
        <v>474</v>
      </c>
      <c r="H7" s="459">
        <v>4</v>
      </c>
      <c r="I7" s="460"/>
      <c r="J7" s="461"/>
      <c r="K7" s="462" t="s">
        <v>475</v>
      </c>
      <c r="L7" s="424"/>
      <c r="M7" s="424"/>
      <c r="N7" s="483">
        <v>5</v>
      </c>
      <c r="O7" s="424"/>
      <c r="P7" s="424"/>
      <c r="Q7" s="482" t="s">
        <v>542</v>
      </c>
      <c r="R7" s="424"/>
      <c r="S7" s="424"/>
      <c r="T7" s="425">
        <v>6</v>
      </c>
      <c r="U7" s="416"/>
      <c r="V7" s="416"/>
      <c r="W7" s="766"/>
      <c r="X7" s="417"/>
      <c r="Y7" s="417"/>
      <c r="Z7" s="418"/>
    </row>
    <row r="8" spans="2:26" s="23" customFormat="1" ht="48" customHeight="1">
      <c r="B8" s="797" t="s">
        <v>244</v>
      </c>
      <c r="C8" s="798"/>
      <c r="D8" s="419" t="s">
        <v>526</v>
      </c>
      <c r="E8" s="829" t="s">
        <v>726</v>
      </c>
      <c r="F8" s="830"/>
      <c r="G8" s="831"/>
      <c r="H8" s="794" t="s">
        <v>527</v>
      </c>
      <c r="I8" s="795"/>
      <c r="J8" s="795"/>
      <c r="K8" s="796"/>
      <c r="L8" s="420"/>
      <c r="M8" s="420"/>
      <c r="N8" s="836" t="s">
        <v>528</v>
      </c>
      <c r="O8" s="837"/>
      <c r="P8" s="837"/>
      <c r="Q8" s="838"/>
      <c r="R8" s="420"/>
      <c r="S8" s="420"/>
      <c r="T8" s="458" t="s">
        <v>529</v>
      </c>
      <c r="U8" s="172"/>
      <c r="V8" s="172"/>
      <c r="W8" s="766"/>
      <c r="X8" s="319">
        <v>1</v>
      </c>
      <c r="Y8" s="319">
        <f>INDEX(Cups,X8)</f>
        <v>0</v>
      </c>
      <c r="Z8" s="332"/>
    </row>
    <row r="9" spans="1:26" ht="30.75" customHeight="1">
      <c r="A9" s="27"/>
      <c r="B9" s="797"/>
      <c r="C9" s="798"/>
      <c r="D9" s="815" t="s">
        <v>319</v>
      </c>
      <c r="E9" s="825" t="s">
        <v>727</v>
      </c>
      <c r="F9" s="813" t="s">
        <v>320</v>
      </c>
      <c r="G9" s="805" t="s">
        <v>322</v>
      </c>
      <c r="H9" s="839" t="s">
        <v>557</v>
      </c>
      <c r="I9" s="176" t="s">
        <v>5</v>
      </c>
      <c r="J9" s="176" t="s">
        <v>6</v>
      </c>
      <c r="K9" s="792" t="s">
        <v>96</v>
      </c>
      <c r="L9" s="173" t="s">
        <v>89</v>
      </c>
      <c r="M9" s="173" t="s">
        <v>90</v>
      </c>
      <c r="N9" s="809" t="s">
        <v>558</v>
      </c>
      <c r="O9" s="174" t="s">
        <v>7</v>
      </c>
      <c r="P9" s="175" t="s">
        <v>8</v>
      </c>
      <c r="Q9" s="803" t="s">
        <v>539</v>
      </c>
      <c r="R9" s="479" t="s">
        <v>540</v>
      </c>
      <c r="S9" s="479" t="s">
        <v>541</v>
      </c>
      <c r="T9" s="783" t="s">
        <v>321</v>
      </c>
      <c r="U9" s="192"/>
      <c r="V9" s="192"/>
      <c r="W9" s="766"/>
      <c r="X9" s="319">
        <v>1</v>
      </c>
      <c r="Y9" s="319">
        <f>INDEX(Cups,X9)</f>
        <v>0</v>
      </c>
      <c r="Z9" s="332"/>
    </row>
    <row r="10" spans="1:26" s="1" customFormat="1" ht="63" customHeight="1">
      <c r="A10" s="27"/>
      <c r="B10" s="799"/>
      <c r="C10" s="800"/>
      <c r="D10" s="816"/>
      <c r="E10" s="826"/>
      <c r="F10" s="814"/>
      <c r="G10" s="806"/>
      <c r="H10" s="840"/>
      <c r="I10" s="176"/>
      <c r="J10" s="176"/>
      <c r="K10" s="793"/>
      <c r="L10" s="65"/>
      <c r="M10" s="65"/>
      <c r="N10" s="810"/>
      <c r="O10" s="485"/>
      <c r="P10" s="83"/>
      <c r="Q10" s="804"/>
      <c r="R10" s="480"/>
      <c r="S10" s="480"/>
      <c r="T10" s="784"/>
      <c r="U10" s="85"/>
      <c r="V10" s="85"/>
      <c r="W10" s="766"/>
      <c r="X10" s="319">
        <v>1</v>
      </c>
      <c r="Y10" s="319">
        <f>INDEX(Cups,X10)</f>
        <v>0</v>
      </c>
      <c r="Z10" s="332"/>
    </row>
    <row r="11" spans="1:26" ht="32.25" customHeight="1">
      <c r="A11" s="27"/>
      <c r="B11" s="456"/>
      <c r="C11" s="457" t="s">
        <v>273</v>
      </c>
      <c r="D11" s="600">
        <v>2</v>
      </c>
      <c r="E11" s="408">
        <v>2.5</v>
      </c>
      <c r="F11" s="409">
        <v>2</v>
      </c>
      <c r="G11" s="410">
        <v>0.5</v>
      </c>
      <c r="H11" s="411"/>
      <c r="I11" s="245">
        <v>9</v>
      </c>
      <c r="J11" s="405">
        <f>IF(I11=1,"",INDEX(Cups,I11))</f>
        <v>1</v>
      </c>
      <c r="K11" s="412"/>
      <c r="L11" s="406">
        <v>5</v>
      </c>
      <c r="M11" s="406">
        <f aca="true" t="shared" si="0" ref="M11:M43">IF(L11=1,"",INDEX(Cups,L11))</f>
        <v>0.5</v>
      </c>
      <c r="N11" s="484"/>
      <c r="O11" s="101">
        <v>9</v>
      </c>
      <c r="P11" s="407">
        <f aca="true" t="shared" si="1" ref="P11:P43">IF(O11=1,"",INDEX(Cups,O11))</f>
        <v>1</v>
      </c>
      <c r="Q11" s="656"/>
      <c r="R11" s="406">
        <v>1</v>
      </c>
      <c r="S11" s="481">
        <f aca="true" t="shared" si="2" ref="S11:S42">IF(R11=1,"",INDEX(Cups,R11))</f>
      </c>
      <c r="T11" s="413">
        <v>1</v>
      </c>
      <c r="U11" s="85"/>
      <c r="V11" s="85"/>
      <c r="W11" s="766"/>
      <c r="X11" s="319">
        <v>1</v>
      </c>
      <c r="Y11" s="319">
        <f>INDEX(Cups,X11)</f>
        <v>0</v>
      </c>
      <c r="Z11" s="832">
        <f>SUM(Y6:Y11)</f>
        <v>0</v>
      </c>
    </row>
    <row r="12" spans="1:26" s="23" customFormat="1" ht="32.25" customHeight="1" hidden="1" thickBot="1">
      <c r="A12" s="27">
        <v>1</v>
      </c>
      <c r="B12" s="445"/>
      <c r="C12" s="390"/>
      <c r="D12" s="601"/>
      <c r="E12" s="177"/>
      <c r="F12" s="178"/>
      <c r="G12" s="179"/>
      <c r="H12" s="229"/>
      <c r="I12" s="96"/>
      <c r="J12" s="80"/>
      <c r="K12" s="230"/>
      <c r="L12" s="81"/>
      <c r="M12" s="81"/>
      <c r="N12" s="229"/>
      <c r="O12" s="401"/>
      <c r="P12" s="84"/>
      <c r="Q12" s="657"/>
      <c r="R12" s="81"/>
      <c r="S12" s="446">
        <f t="shared" si="2"/>
        <v>1.375</v>
      </c>
      <c r="T12" s="291"/>
      <c r="U12" s="85"/>
      <c r="V12" s="85"/>
      <c r="W12" s="766"/>
      <c r="X12" s="256"/>
      <c r="Y12" s="257"/>
      <c r="Z12" s="832"/>
    </row>
    <row r="13" spans="1:26" ht="32.25" customHeight="1" thickBot="1">
      <c r="A13" s="27">
        <v>2</v>
      </c>
      <c r="B13" s="327">
        <v>1</v>
      </c>
      <c r="C13" s="599" t="s">
        <v>802</v>
      </c>
      <c r="D13" s="601">
        <v>2</v>
      </c>
      <c r="E13" s="592">
        <v>2</v>
      </c>
      <c r="F13" s="593">
        <v>2</v>
      </c>
      <c r="G13" s="594"/>
      <c r="H13" s="229"/>
      <c r="I13" s="96">
        <v>5</v>
      </c>
      <c r="J13" s="271">
        <f>IF(I13=1,"",INDEX(Cups,I13))</f>
        <v>0.5</v>
      </c>
      <c r="K13" s="230"/>
      <c r="L13" s="81">
        <v>1</v>
      </c>
      <c r="M13" s="81">
        <f t="shared" si="0"/>
      </c>
      <c r="N13" s="229"/>
      <c r="O13" s="401">
        <v>7</v>
      </c>
      <c r="P13" s="84">
        <f t="shared" si="1"/>
        <v>0.75</v>
      </c>
      <c r="Q13" s="657"/>
      <c r="R13" s="81">
        <v>1</v>
      </c>
      <c r="S13" s="446">
        <f t="shared" si="2"/>
      </c>
      <c r="T13" s="595">
        <v>1</v>
      </c>
      <c r="U13" s="85"/>
      <c r="V13" s="85"/>
      <c r="W13" s="767"/>
      <c r="X13" s="256"/>
      <c r="Y13" s="256"/>
      <c r="Z13" s="833"/>
    </row>
    <row r="14" spans="1:26" ht="32.25" customHeight="1" thickBot="1">
      <c r="A14" s="27">
        <v>3</v>
      </c>
      <c r="B14" s="327">
        <v>2</v>
      </c>
      <c r="C14" s="664" t="s">
        <v>803</v>
      </c>
      <c r="D14" s="601">
        <v>2</v>
      </c>
      <c r="E14" s="592">
        <v>2</v>
      </c>
      <c r="F14" s="593">
        <v>1</v>
      </c>
      <c r="G14" s="594"/>
      <c r="H14" s="327"/>
      <c r="I14" s="318">
        <v>5</v>
      </c>
      <c r="J14" s="271">
        <f aca="true" t="shared" si="3" ref="J14:J44">IF(I14=1,"",INDEX(Cups,I14))</f>
        <v>0.5</v>
      </c>
      <c r="K14" s="230"/>
      <c r="L14" s="81">
        <v>5</v>
      </c>
      <c r="M14" s="81">
        <f t="shared" si="0"/>
        <v>0.5</v>
      </c>
      <c r="N14" s="327"/>
      <c r="O14" s="318">
        <v>7</v>
      </c>
      <c r="P14" s="80">
        <f t="shared" si="1"/>
        <v>0.75</v>
      </c>
      <c r="Q14" s="230"/>
      <c r="R14" s="81">
        <v>1</v>
      </c>
      <c r="S14" s="81">
        <f t="shared" si="2"/>
      </c>
      <c r="T14" s="595">
        <v>1</v>
      </c>
      <c r="U14" s="85"/>
      <c r="V14" s="85"/>
      <c r="W14" s="778" t="s">
        <v>445</v>
      </c>
      <c r="X14" s="779"/>
      <c r="Y14" s="779"/>
      <c r="Z14" s="780"/>
    </row>
    <row r="15" spans="1:26" ht="32.25" customHeight="1">
      <c r="A15" s="27">
        <v>4</v>
      </c>
      <c r="B15" s="327">
        <v>3</v>
      </c>
      <c r="C15" s="664" t="s">
        <v>804</v>
      </c>
      <c r="D15" s="601">
        <v>2</v>
      </c>
      <c r="E15" s="592">
        <v>2.25</v>
      </c>
      <c r="F15" s="593">
        <v>2.25</v>
      </c>
      <c r="G15" s="594"/>
      <c r="H15" s="327"/>
      <c r="I15" s="318">
        <v>5</v>
      </c>
      <c r="J15" s="271">
        <f t="shared" si="3"/>
        <v>0.5</v>
      </c>
      <c r="K15" s="230"/>
      <c r="L15" s="81">
        <v>1</v>
      </c>
      <c r="M15" s="81">
        <f t="shared" si="0"/>
      </c>
      <c r="N15" s="327"/>
      <c r="O15" s="318">
        <v>9</v>
      </c>
      <c r="P15" s="80">
        <f t="shared" si="1"/>
        <v>1</v>
      </c>
      <c r="Q15" s="230"/>
      <c r="R15" s="81">
        <v>1</v>
      </c>
      <c r="S15" s="81">
        <f t="shared" si="2"/>
      </c>
      <c r="T15" s="595">
        <v>1</v>
      </c>
      <c r="U15" s="85"/>
      <c r="V15" s="85"/>
      <c r="W15" s="819" t="s">
        <v>237</v>
      </c>
      <c r="X15" s="261"/>
      <c r="Y15" s="262"/>
      <c r="Z15" s="785"/>
    </row>
    <row r="16" spans="1:26" ht="32.25" customHeight="1">
      <c r="A16" s="27">
        <v>5</v>
      </c>
      <c r="B16" s="327">
        <v>4</v>
      </c>
      <c r="C16" s="664" t="s">
        <v>805</v>
      </c>
      <c r="D16" s="601">
        <v>2</v>
      </c>
      <c r="E16" s="592">
        <v>1</v>
      </c>
      <c r="F16" s="593"/>
      <c r="G16" s="594"/>
      <c r="H16" s="327"/>
      <c r="I16" s="318">
        <v>5</v>
      </c>
      <c r="J16" s="271">
        <f t="shared" si="3"/>
        <v>0.5</v>
      </c>
      <c r="K16" s="230"/>
      <c r="L16" s="81">
        <v>1</v>
      </c>
      <c r="M16" s="81">
        <f t="shared" si="0"/>
      </c>
      <c r="N16" s="327"/>
      <c r="O16" s="318">
        <v>7</v>
      </c>
      <c r="P16" s="80">
        <f t="shared" si="1"/>
        <v>0.75</v>
      </c>
      <c r="Q16" s="230"/>
      <c r="R16" s="81">
        <v>1</v>
      </c>
      <c r="S16" s="81">
        <f t="shared" si="2"/>
      </c>
      <c r="T16" s="595">
        <v>1</v>
      </c>
      <c r="U16" s="85"/>
      <c r="V16" s="85"/>
      <c r="W16" s="820"/>
      <c r="X16" s="263"/>
      <c r="Y16" s="264"/>
      <c r="Z16" s="786"/>
    </row>
    <row r="17" spans="1:26" ht="32.25" customHeight="1">
      <c r="A17" s="27">
        <v>6</v>
      </c>
      <c r="B17" s="327">
        <v>5</v>
      </c>
      <c r="C17" s="664" t="s">
        <v>806</v>
      </c>
      <c r="D17" s="601">
        <v>2</v>
      </c>
      <c r="E17" s="592">
        <v>1</v>
      </c>
      <c r="F17" s="593"/>
      <c r="G17" s="594"/>
      <c r="H17" s="327"/>
      <c r="I17" s="318">
        <v>5</v>
      </c>
      <c r="J17" s="271">
        <f t="shared" si="3"/>
        <v>0.5</v>
      </c>
      <c r="K17" s="230"/>
      <c r="L17" s="81">
        <v>1</v>
      </c>
      <c r="M17" s="81">
        <f t="shared" si="0"/>
      </c>
      <c r="N17" s="327"/>
      <c r="O17" s="318">
        <v>9</v>
      </c>
      <c r="P17" s="80">
        <f t="shared" si="1"/>
        <v>1</v>
      </c>
      <c r="Q17" s="230"/>
      <c r="R17" s="81">
        <v>1</v>
      </c>
      <c r="S17" s="81">
        <f t="shared" si="2"/>
      </c>
      <c r="T17" s="595">
        <v>1</v>
      </c>
      <c r="U17" s="85"/>
      <c r="V17" s="85"/>
      <c r="W17" s="821" t="s">
        <v>235</v>
      </c>
      <c r="X17" s="265"/>
      <c r="Y17" s="266"/>
      <c r="Z17" s="817">
        <f>FLOOR(Z15,0.125)</f>
        <v>0</v>
      </c>
    </row>
    <row r="18" spans="1:26" ht="32.25" customHeight="1" thickBot="1">
      <c r="A18" s="27">
        <v>7</v>
      </c>
      <c r="B18" s="327">
        <v>6</v>
      </c>
      <c r="C18" s="665"/>
      <c r="D18" s="602"/>
      <c r="E18" s="334"/>
      <c r="F18" s="335"/>
      <c r="G18" s="336"/>
      <c r="H18" s="327"/>
      <c r="I18" s="318">
        <v>1</v>
      </c>
      <c r="J18" s="271">
        <f t="shared" si="3"/>
      </c>
      <c r="K18" s="230"/>
      <c r="L18" s="81">
        <v>1</v>
      </c>
      <c r="M18" s="81">
        <f t="shared" si="0"/>
      </c>
      <c r="N18" s="327"/>
      <c r="O18" s="318">
        <v>1</v>
      </c>
      <c r="P18" s="80">
        <f t="shared" si="1"/>
      </c>
      <c r="Q18" s="230"/>
      <c r="R18" s="81">
        <v>1</v>
      </c>
      <c r="S18" s="81">
        <f t="shared" si="2"/>
      </c>
      <c r="T18" s="326"/>
      <c r="U18" s="85"/>
      <c r="V18" s="85"/>
      <c r="W18" s="822"/>
      <c r="X18" s="267"/>
      <c r="Y18" s="268"/>
      <c r="Z18" s="818"/>
    </row>
    <row r="19" spans="1:26" ht="32.25" customHeight="1">
      <c r="A19" s="27">
        <v>8</v>
      </c>
      <c r="B19" s="327">
        <v>7</v>
      </c>
      <c r="C19" s="665"/>
      <c r="D19" s="602"/>
      <c r="E19" s="334"/>
      <c r="F19" s="335"/>
      <c r="G19" s="336"/>
      <c r="H19" s="327"/>
      <c r="I19" s="318">
        <v>1</v>
      </c>
      <c r="J19" s="271">
        <f t="shared" si="3"/>
      </c>
      <c r="K19" s="230"/>
      <c r="L19" s="81">
        <v>1</v>
      </c>
      <c r="M19" s="81">
        <f t="shared" si="0"/>
      </c>
      <c r="N19" s="327"/>
      <c r="O19" s="318">
        <v>1</v>
      </c>
      <c r="P19" s="80">
        <f t="shared" si="1"/>
      </c>
      <c r="Q19" s="230"/>
      <c r="R19" s="81">
        <v>1</v>
      </c>
      <c r="S19" s="81">
        <f t="shared" si="2"/>
      </c>
      <c r="T19" s="326"/>
      <c r="U19" s="85"/>
      <c r="V19" s="85"/>
      <c r="W19" s="192"/>
      <c r="X19" s="192"/>
      <c r="Y19" s="192"/>
      <c r="Z19" s="192"/>
    </row>
    <row r="20" spans="1:22" ht="32.25" customHeight="1">
      <c r="A20" s="27">
        <v>9</v>
      </c>
      <c r="B20" s="327">
        <v>8</v>
      </c>
      <c r="C20" s="665"/>
      <c r="D20" s="602"/>
      <c r="E20" s="334"/>
      <c r="F20" s="335"/>
      <c r="G20" s="336"/>
      <c r="H20" s="327"/>
      <c r="I20" s="318">
        <v>1</v>
      </c>
      <c r="J20" s="271">
        <f t="shared" si="3"/>
      </c>
      <c r="K20" s="230"/>
      <c r="L20" s="81">
        <v>1</v>
      </c>
      <c r="M20" s="81">
        <f t="shared" si="0"/>
      </c>
      <c r="N20" s="327"/>
      <c r="O20" s="318">
        <v>1</v>
      </c>
      <c r="P20" s="80">
        <f t="shared" si="1"/>
      </c>
      <c r="Q20" s="230"/>
      <c r="R20" s="81">
        <v>1</v>
      </c>
      <c r="S20" s="81">
        <f t="shared" si="2"/>
      </c>
      <c r="T20" s="326"/>
      <c r="U20" s="85"/>
      <c r="V20" s="85"/>
    </row>
    <row r="21" spans="1:22" ht="32.25" customHeight="1">
      <c r="A21" s="27">
        <v>10</v>
      </c>
      <c r="B21" s="327">
        <v>9</v>
      </c>
      <c r="C21" s="665"/>
      <c r="D21" s="602"/>
      <c r="E21" s="334"/>
      <c r="F21" s="335"/>
      <c r="G21" s="336"/>
      <c r="H21" s="327"/>
      <c r="I21" s="318">
        <v>1</v>
      </c>
      <c r="J21" s="271">
        <f t="shared" si="3"/>
      </c>
      <c r="K21" s="230"/>
      <c r="L21" s="81">
        <v>1</v>
      </c>
      <c r="M21" s="81">
        <f t="shared" si="0"/>
      </c>
      <c r="N21" s="327"/>
      <c r="O21" s="318">
        <v>1</v>
      </c>
      <c r="P21" s="80">
        <f t="shared" si="1"/>
      </c>
      <c r="Q21" s="230"/>
      <c r="R21" s="81">
        <v>1</v>
      </c>
      <c r="S21" s="81">
        <f t="shared" si="2"/>
      </c>
      <c r="T21" s="326"/>
      <c r="U21" s="85"/>
      <c r="V21" s="85"/>
    </row>
    <row r="22" spans="1:22" ht="32.25" customHeight="1">
      <c r="A22" s="27">
        <v>11</v>
      </c>
      <c r="B22" s="327">
        <v>10</v>
      </c>
      <c r="C22" s="665"/>
      <c r="D22" s="602"/>
      <c r="E22" s="334"/>
      <c r="F22" s="335"/>
      <c r="G22" s="336"/>
      <c r="H22" s="327"/>
      <c r="I22" s="318">
        <v>1</v>
      </c>
      <c r="J22" s="271">
        <f t="shared" si="3"/>
      </c>
      <c r="K22" s="230"/>
      <c r="L22" s="81">
        <v>1</v>
      </c>
      <c r="M22" s="81">
        <f t="shared" si="0"/>
      </c>
      <c r="N22" s="327"/>
      <c r="O22" s="318">
        <v>1</v>
      </c>
      <c r="P22" s="80">
        <f t="shared" si="1"/>
      </c>
      <c r="Q22" s="230"/>
      <c r="R22" s="81">
        <v>1</v>
      </c>
      <c r="S22" s="81">
        <f t="shared" si="2"/>
      </c>
      <c r="T22" s="326"/>
      <c r="U22" s="85"/>
      <c r="V22" s="85"/>
    </row>
    <row r="23" spans="1:22" ht="32.25" customHeight="1">
      <c r="A23" s="27">
        <v>12</v>
      </c>
      <c r="B23" s="327">
        <v>11</v>
      </c>
      <c r="C23" s="665"/>
      <c r="D23" s="602"/>
      <c r="E23" s="334"/>
      <c r="F23" s="335"/>
      <c r="G23" s="336"/>
      <c r="H23" s="327"/>
      <c r="I23" s="318">
        <v>1</v>
      </c>
      <c r="J23" s="271">
        <f t="shared" si="3"/>
      </c>
      <c r="K23" s="230"/>
      <c r="L23" s="81">
        <v>1</v>
      </c>
      <c r="M23" s="81">
        <f t="shared" si="0"/>
      </c>
      <c r="N23" s="327"/>
      <c r="O23" s="318">
        <v>1</v>
      </c>
      <c r="P23" s="80">
        <f t="shared" si="1"/>
      </c>
      <c r="Q23" s="230"/>
      <c r="R23" s="81">
        <v>1</v>
      </c>
      <c r="S23" s="81">
        <f t="shared" si="2"/>
      </c>
      <c r="T23" s="337"/>
      <c r="U23" s="85"/>
      <c r="V23" s="85"/>
    </row>
    <row r="24" spans="1:22" ht="32.25" customHeight="1">
      <c r="A24" s="27">
        <v>13</v>
      </c>
      <c r="B24" s="327">
        <v>12</v>
      </c>
      <c r="C24" s="665"/>
      <c r="D24" s="602"/>
      <c r="E24" s="334"/>
      <c r="F24" s="335"/>
      <c r="G24" s="336"/>
      <c r="H24" s="327"/>
      <c r="I24" s="318">
        <v>1</v>
      </c>
      <c r="J24" s="271">
        <f t="shared" si="3"/>
      </c>
      <c r="K24" s="230"/>
      <c r="L24" s="81">
        <v>1</v>
      </c>
      <c r="M24" s="81">
        <f t="shared" si="0"/>
      </c>
      <c r="N24" s="327"/>
      <c r="O24" s="318">
        <v>1</v>
      </c>
      <c r="P24" s="80">
        <f t="shared" si="1"/>
      </c>
      <c r="Q24" s="230"/>
      <c r="R24" s="81">
        <v>1</v>
      </c>
      <c r="S24" s="81">
        <f t="shared" si="2"/>
      </c>
      <c r="T24" s="337"/>
      <c r="U24" s="85"/>
      <c r="V24" s="85"/>
    </row>
    <row r="25" spans="1:22" ht="32.25" customHeight="1">
      <c r="A25" s="27">
        <v>14</v>
      </c>
      <c r="B25" s="327">
        <v>13</v>
      </c>
      <c r="C25" s="665"/>
      <c r="D25" s="602"/>
      <c r="E25" s="334"/>
      <c r="F25" s="335"/>
      <c r="G25" s="336"/>
      <c r="H25" s="327"/>
      <c r="I25" s="318">
        <v>1</v>
      </c>
      <c r="J25" s="271">
        <f t="shared" si="3"/>
      </c>
      <c r="K25" s="230"/>
      <c r="L25" s="81">
        <v>1</v>
      </c>
      <c r="M25" s="81">
        <f t="shared" si="0"/>
      </c>
      <c r="N25" s="327"/>
      <c r="O25" s="318">
        <v>1</v>
      </c>
      <c r="P25" s="80">
        <f t="shared" si="1"/>
      </c>
      <c r="Q25" s="230"/>
      <c r="R25" s="81">
        <v>1</v>
      </c>
      <c r="S25" s="81">
        <f t="shared" si="2"/>
      </c>
      <c r="T25" s="337"/>
      <c r="U25" s="85"/>
      <c r="V25" s="85"/>
    </row>
    <row r="26" spans="1:22" ht="32.25" customHeight="1">
      <c r="A26" s="27">
        <v>15</v>
      </c>
      <c r="B26" s="327">
        <v>14</v>
      </c>
      <c r="C26" s="665"/>
      <c r="D26" s="602"/>
      <c r="E26" s="334"/>
      <c r="F26" s="335"/>
      <c r="G26" s="336"/>
      <c r="H26" s="327"/>
      <c r="I26" s="318">
        <v>1</v>
      </c>
      <c r="J26" s="271">
        <f t="shared" si="3"/>
      </c>
      <c r="K26" s="230"/>
      <c r="L26" s="81">
        <v>1</v>
      </c>
      <c r="M26" s="81">
        <f t="shared" si="0"/>
      </c>
      <c r="N26" s="327"/>
      <c r="O26" s="318">
        <v>1</v>
      </c>
      <c r="P26" s="80">
        <f t="shared" si="1"/>
      </c>
      <c r="Q26" s="230"/>
      <c r="R26" s="81">
        <v>1</v>
      </c>
      <c r="S26" s="81">
        <f t="shared" si="2"/>
      </c>
      <c r="T26" s="337"/>
      <c r="U26" s="85"/>
      <c r="V26" s="85"/>
    </row>
    <row r="27" spans="1:22" ht="32.25" customHeight="1">
      <c r="A27" s="27">
        <v>16</v>
      </c>
      <c r="B27" s="327">
        <v>15</v>
      </c>
      <c r="C27" s="665"/>
      <c r="D27" s="602"/>
      <c r="E27" s="334"/>
      <c r="F27" s="335"/>
      <c r="G27" s="336"/>
      <c r="H27" s="327"/>
      <c r="I27" s="318">
        <v>1</v>
      </c>
      <c r="J27" s="271">
        <f t="shared" si="3"/>
      </c>
      <c r="K27" s="230"/>
      <c r="L27" s="81">
        <v>1</v>
      </c>
      <c r="M27" s="81">
        <f t="shared" si="0"/>
      </c>
      <c r="N27" s="327"/>
      <c r="O27" s="318">
        <v>1</v>
      </c>
      <c r="P27" s="80">
        <f t="shared" si="1"/>
      </c>
      <c r="Q27" s="230"/>
      <c r="R27" s="81">
        <v>1</v>
      </c>
      <c r="S27" s="81">
        <f t="shared" si="2"/>
      </c>
      <c r="T27" s="337"/>
      <c r="U27" s="85"/>
      <c r="V27" s="85"/>
    </row>
    <row r="28" spans="1:22" ht="32.25" customHeight="1">
      <c r="A28" s="27">
        <v>17</v>
      </c>
      <c r="B28" s="327">
        <v>16</v>
      </c>
      <c r="C28" s="665"/>
      <c r="D28" s="602"/>
      <c r="E28" s="334"/>
      <c r="F28" s="335"/>
      <c r="G28" s="336"/>
      <c r="H28" s="327"/>
      <c r="I28" s="318">
        <v>1</v>
      </c>
      <c r="J28" s="271">
        <f t="shared" si="3"/>
      </c>
      <c r="K28" s="230"/>
      <c r="L28" s="81">
        <v>1</v>
      </c>
      <c r="M28" s="81">
        <f t="shared" si="0"/>
      </c>
      <c r="N28" s="327"/>
      <c r="O28" s="318">
        <v>1</v>
      </c>
      <c r="P28" s="80">
        <f t="shared" si="1"/>
      </c>
      <c r="Q28" s="230"/>
      <c r="R28" s="81">
        <v>1</v>
      </c>
      <c r="S28" s="81">
        <f t="shared" si="2"/>
      </c>
      <c r="T28" s="337"/>
      <c r="U28" s="85"/>
      <c r="V28" s="85"/>
    </row>
    <row r="29" spans="1:22" ht="32.25" customHeight="1">
      <c r="A29" s="27">
        <v>18</v>
      </c>
      <c r="B29" s="327">
        <v>17</v>
      </c>
      <c r="C29" s="665"/>
      <c r="D29" s="602"/>
      <c r="E29" s="334"/>
      <c r="F29" s="335"/>
      <c r="G29" s="336"/>
      <c r="H29" s="327"/>
      <c r="I29" s="318">
        <v>1</v>
      </c>
      <c r="J29" s="271">
        <f t="shared" si="3"/>
      </c>
      <c r="K29" s="230"/>
      <c r="L29" s="81">
        <v>1</v>
      </c>
      <c r="M29" s="81">
        <f t="shared" si="0"/>
      </c>
      <c r="N29" s="327"/>
      <c r="O29" s="318">
        <v>1</v>
      </c>
      <c r="P29" s="80">
        <f t="shared" si="1"/>
      </c>
      <c r="Q29" s="230"/>
      <c r="R29" s="81">
        <v>1</v>
      </c>
      <c r="S29" s="81">
        <f t="shared" si="2"/>
      </c>
      <c r="T29" s="337"/>
      <c r="U29" s="85"/>
      <c r="V29" s="85"/>
    </row>
    <row r="30" spans="1:22" ht="32.25" customHeight="1">
      <c r="A30" s="27">
        <v>19</v>
      </c>
      <c r="B30" s="327">
        <v>18</v>
      </c>
      <c r="C30" s="665"/>
      <c r="D30" s="602"/>
      <c r="E30" s="334"/>
      <c r="F30" s="335"/>
      <c r="G30" s="336"/>
      <c r="H30" s="327"/>
      <c r="I30" s="318">
        <v>1</v>
      </c>
      <c r="J30" s="271">
        <f t="shared" si="3"/>
      </c>
      <c r="K30" s="230"/>
      <c r="L30" s="81">
        <v>1</v>
      </c>
      <c r="M30" s="81">
        <f t="shared" si="0"/>
      </c>
      <c r="N30" s="327"/>
      <c r="O30" s="318">
        <v>1</v>
      </c>
      <c r="P30" s="80">
        <f t="shared" si="1"/>
      </c>
      <c r="Q30" s="230"/>
      <c r="R30" s="81">
        <v>1</v>
      </c>
      <c r="S30" s="81">
        <f t="shared" si="2"/>
      </c>
      <c r="T30" s="337"/>
      <c r="U30" s="85"/>
      <c r="V30" s="85"/>
    </row>
    <row r="31" spans="1:22" ht="32.25" customHeight="1">
      <c r="A31" s="27">
        <v>20</v>
      </c>
      <c r="B31" s="327">
        <v>19</v>
      </c>
      <c r="C31" s="665"/>
      <c r="D31" s="602"/>
      <c r="E31" s="334"/>
      <c r="F31" s="335"/>
      <c r="G31" s="336"/>
      <c r="H31" s="327"/>
      <c r="I31" s="318">
        <v>1</v>
      </c>
      <c r="J31" s="271">
        <f t="shared" si="3"/>
      </c>
      <c r="K31" s="230"/>
      <c r="L31" s="81">
        <v>1</v>
      </c>
      <c r="M31" s="81">
        <f t="shared" si="0"/>
      </c>
      <c r="N31" s="327"/>
      <c r="O31" s="318">
        <v>1</v>
      </c>
      <c r="P31" s="80">
        <f t="shared" si="1"/>
      </c>
      <c r="Q31" s="230"/>
      <c r="R31" s="81">
        <v>1</v>
      </c>
      <c r="S31" s="81">
        <f t="shared" si="2"/>
      </c>
      <c r="T31" s="337"/>
      <c r="U31" s="85"/>
      <c r="V31" s="85"/>
    </row>
    <row r="32" spans="1:22" ht="32.25" customHeight="1">
      <c r="A32" s="27">
        <v>21</v>
      </c>
      <c r="B32" s="327">
        <v>20</v>
      </c>
      <c r="C32" s="665"/>
      <c r="D32" s="602"/>
      <c r="E32" s="334"/>
      <c r="F32" s="335"/>
      <c r="G32" s="336"/>
      <c r="H32" s="327"/>
      <c r="I32" s="318">
        <v>1</v>
      </c>
      <c r="J32" s="271">
        <f t="shared" si="3"/>
      </c>
      <c r="K32" s="230"/>
      <c r="L32" s="81">
        <v>1</v>
      </c>
      <c r="M32" s="81">
        <f t="shared" si="0"/>
      </c>
      <c r="N32" s="327"/>
      <c r="O32" s="318">
        <v>1</v>
      </c>
      <c r="P32" s="80">
        <f t="shared" si="1"/>
      </c>
      <c r="Q32" s="230"/>
      <c r="R32" s="81">
        <v>1</v>
      </c>
      <c r="S32" s="81">
        <f t="shared" si="2"/>
      </c>
      <c r="T32" s="337"/>
      <c r="U32" s="85"/>
      <c r="V32" s="85"/>
    </row>
    <row r="33" spans="1:22" ht="32.25" customHeight="1">
      <c r="A33" s="27">
        <v>22</v>
      </c>
      <c r="B33" s="327">
        <v>21</v>
      </c>
      <c r="C33" s="665"/>
      <c r="D33" s="602"/>
      <c r="E33" s="334"/>
      <c r="F33" s="335"/>
      <c r="G33" s="336"/>
      <c r="H33" s="327"/>
      <c r="I33" s="318">
        <v>1</v>
      </c>
      <c r="J33" s="271">
        <f t="shared" si="3"/>
      </c>
      <c r="K33" s="230"/>
      <c r="L33" s="81">
        <v>1</v>
      </c>
      <c r="M33" s="81">
        <f t="shared" si="0"/>
      </c>
      <c r="N33" s="327"/>
      <c r="O33" s="318">
        <v>1</v>
      </c>
      <c r="P33" s="80">
        <f t="shared" si="1"/>
      </c>
      <c r="Q33" s="230"/>
      <c r="R33" s="81">
        <v>1</v>
      </c>
      <c r="S33" s="81">
        <f t="shared" si="2"/>
      </c>
      <c r="T33" s="337"/>
      <c r="U33" s="85"/>
      <c r="V33" s="85"/>
    </row>
    <row r="34" spans="1:22" ht="32.25" customHeight="1">
      <c r="A34" s="27">
        <v>23</v>
      </c>
      <c r="B34" s="327">
        <v>22</v>
      </c>
      <c r="C34" s="665"/>
      <c r="D34" s="602"/>
      <c r="E34" s="334"/>
      <c r="F34" s="335"/>
      <c r="G34" s="336"/>
      <c r="H34" s="327"/>
      <c r="I34" s="318">
        <v>1</v>
      </c>
      <c r="J34" s="271">
        <f t="shared" si="3"/>
      </c>
      <c r="K34" s="230"/>
      <c r="L34" s="81">
        <v>1</v>
      </c>
      <c r="M34" s="81">
        <f t="shared" si="0"/>
      </c>
      <c r="N34" s="327"/>
      <c r="O34" s="318">
        <v>1</v>
      </c>
      <c r="P34" s="80">
        <f t="shared" si="1"/>
      </c>
      <c r="Q34" s="230"/>
      <c r="R34" s="81">
        <v>1</v>
      </c>
      <c r="S34" s="81">
        <f t="shared" si="2"/>
      </c>
      <c r="T34" s="337"/>
      <c r="U34" s="85"/>
      <c r="V34" s="85"/>
    </row>
    <row r="35" spans="1:22" ht="32.25" customHeight="1">
      <c r="A35" s="27">
        <v>24</v>
      </c>
      <c r="B35" s="327">
        <v>23</v>
      </c>
      <c r="C35" s="665"/>
      <c r="D35" s="602"/>
      <c r="E35" s="334"/>
      <c r="F35" s="335"/>
      <c r="G35" s="336"/>
      <c r="H35" s="327"/>
      <c r="I35" s="318">
        <v>1</v>
      </c>
      <c r="J35" s="271">
        <f t="shared" si="3"/>
      </c>
      <c r="K35" s="230"/>
      <c r="L35" s="81">
        <v>1</v>
      </c>
      <c r="M35" s="81">
        <f t="shared" si="0"/>
      </c>
      <c r="N35" s="327"/>
      <c r="O35" s="318">
        <v>1</v>
      </c>
      <c r="P35" s="80">
        <f t="shared" si="1"/>
      </c>
      <c r="Q35" s="230"/>
      <c r="R35" s="81">
        <v>1</v>
      </c>
      <c r="S35" s="81">
        <f t="shared" si="2"/>
      </c>
      <c r="T35" s="337"/>
      <c r="U35" s="85"/>
      <c r="V35" s="85"/>
    </row>
    <row r="36" spans="1:22" ht="32.25" customHeight="1">
      <c r="A36" s="27">
        <v>25</v>
      </c>
      <c r="B36" s="327">
        <v>24</v>
      </c>
      <c r="C36" s="665"/>
      <c r="D36" s="602"/>
      <c r="E36" s="334"/>
      <c r="F36" s="335"/>
      <c r="G36" s="336"/>
      <c r="H36" s="327"/>
      <c r="I36" s="318">
        <v>1</v>
      </c>
      <c r="J36" s="271">
        <f t="shared" si="3"/>
      </c>
      <c r="K36" s="230"/>
      <c r="L36" s="81">
        <v>1</v>
      </c>
      <c r="M36" s="81">
        <f t="shared" si="0"/>
      </c>
      <c r="N36" s="327"/>
      <c r="O36" s="318">
        <v>1</v>
      </c>
      <c r="P36" s="80">
        <f t="shared" si="1"/>
      </c>
      <c r="Q36" s="230"/>
      <c r="R36" s="81">
        <v>1</v>
      </c>
      <c r="S36" s="81">
        <f t="shared" si="2"/>
      </c>
      <c r="T36" s="337"/>
      <c r="U36" s="85"/>
      <c r="V36" s="85"/>
    </row>
    <row r="37" spans="1:22" ht="32.25" customHeight="1">
      <c r="A37" s="27">
        <v>26</v>
      </c>
      <c r="B37" s="327">
        <v>25</v>
      </c>
      <c r="C37" s="665"/>
      <c r="D37" s="602"/>
      <c r="E37" s="334"/>
      <c r="F37" s="335"/>
      <c r="G37" s="336"/>
      <c r="H37" s="327"/>
      <c r="I37" s="318">
        <v>1</v>
      </c>
      <c r="J37" s="271">
        <f t="shared" si="3"/>
      </c>
      <c r="K37" s="230"/>
      <c r="L37" s="81">
        <v>1</v>
      </c>
      <c r="M37" s="81">
        <f t="shared" si="0"/>
      </c>
      <c r="N37" s="327"/>
      <c r="O37" s="318">
        <v>1</v>
      </c>
      <c r="P37" s="80">
        <f t="shared" si="1"/>
      </c>
      <c r="Q37" s="230"/>
      <c r="R37" s="81">
        <v>1</v>
      </c>
      <c r="S37" s="81">
        <f t="shared" si="2"/>
      </c>
      <c r="T37" s="337"/>
      <c r="U37" s="85"/>
      <c r="V37" s="85"/>
    </row>
    <row r="38" spans="1:22" ht="32.25" customHeight="1">
      <c r="A38" s="27">
        <v>27</v>
      </c>
      <c r="B38" s="327">
        <v>26</v>
      </c>
      <c r="C38" s="665"/>
      <c r="D38" s="602"/>
      <c r="E38" s="334"/>
      <c r="F38" s="335"/>
      <c r="G38" s="336"/>
      <c r="H38" s="327"/>
      <c r="I38" s="318">
        <v>1</v>
      </c>
      <c r="J38" s="271">
        <f t="shared" si="3"/>
      </c>
      <c r="K38" s="230"/>
      <c r="L38" s="81">
        <v>1</v>
      </c>
      <c r="M38" s="81">
        <f t="shared" si="0"/>
      </c>
      <c r="N38" s="327"/>
      <c r="O38" s="318">
        <v>1</v>
      </c>
      <c r="P38" s="80">
        <f t="shared" si="1"/>
      </c>
      <c r="Q38" s="230"/>
      <c r="R38" s="81">
        <v>1</v>
      </c>
      <c r="S38" s="81">
        <f t="shared" si="2"/>
      </c>
      <c r="T38" s="337"/>
      <c r="U38" s="85"/>
      <c r="V38" s="85"/>
    </row>
    <row r="39" spans="1:22" ht="32.25" customHeight="1">
      <c r="A39" s="27">
        <v>28</v>
      </c>
      <c r="B39" s="327">
        <v>27</v>
      </c>
      <c r="C39" s="665"/>
      <c r="D39" s="602"/>
      <c r="E39" s="334"/>
      <c r="F39" s="335"/>
      <c r="G39" s="336"/>
      <c r="H39" s="327"/>
      <c r="I39" s="318">
        <v>1</v>
      </c>
      <c r="J39" s="271">
        <f t="shared" si="3"/>
      </c>
      <c r="K39" s="230"/>
      <c r="L39" s="81">
        <v>1</v>
      </c>
      <c r="M39" s="81">
        <f t="shared" si="0"/>
      </c>
      <c r="N39" s="327"/>
      <c r="O39" s="318">
        <v>1</v>
      </c>
      <c r="P39" s="80">
        <f t="shared" si="1"/>
      </c>
      <c r="Q39" s="230"/>
      <c r="R39" s="81">
        <v>1</v>
      </c>
      <c r="S39" s="81">
        <f t="shared" si="2"/>
      </c>
      <c r="T39" s="337"/>
      <c r="U39" s="85"/>
      <c r="V39" s="85"/>
    </row>
    <row r="40" spans="1:22" ht="32.25" customHeight="1">
      <c r="A40" s="27">
        <v>29</v>
      </c>
      <c r="B40" s="327">
        <v>28</v>
      </c>
      <c r="C40" s="665"/>
      <c r="D40" s="602"/>
      <c r="E40" s="334"/>
      <c r="F40" s="335"/>
      <c r="G40" s="336"/>
      <c r="H40" s="327"/>
      <c r="I40" s="318">
        <v>1</v>
      </c>
      <c r="J40" s="271">
        <f t="shared" si="3"/>
      </c>
      <c r="K40" s="230"/>
      <c r="L40" s="81">
        <v>1</v>
      </c>
      <c r="M40" s="81">
        <f t="shared" si="0"/>
      </c>
      <c r="N40" s="327"/>
      <c r="O40" s="318">
        <v>1</v>
      </c>
      <c r="P40" s="80">
        <f t="shared" si="1"/>
      </c>
      <c r="Q40" s="230"/>
      <c r="R40" s="81">
        <v>1</v>
      </c>
      <c r="S40" s="81">
        <f t="shared" si="2"/>
      </c>
      <c r="T40" s="337"/>
      <c r="U40" s="85"/>
      <c r="V40" s="85"/>
    </row>
    <row r="41" spans="1:22" ht="32.25" customHeight="1">
      <c r="A41" s="27">
        <v>30</v>
      </c>
      <c r="B41" s="327">
        <v>29</v>
      </c>
      <c r="C41" s="665"/>
      <c r="D41" s="602"/>
      <c r="E41" s="334"/>
      <c r="F41" s="335"/>
      <c r="G41" s="336"/>
      <c r="H41" s="327"/>
      <c r="I41" s="318">
        <v>1</v>
      </c>
      <c r="J41" s="271">
        <f t="shared" si="3"/>
      </c>
      <c r="K41" s="230"/>
      <c r="L41" s="81">
        <v>1</v>
      </c>
      <c r="M41" s="81">
        <f t="shared" si="0"/>
      </c>
      <c r="N41" s="327"/>
      <c r="O41" s="318">
        <v>1</v>
      </c>
      <c r="P41" s="80">
        <f t="shared" si="1"/>
      </c>
      <c r="Q41" s="230"/>
      <c r="R41" s="81">
        <v>1</v>
      </c>
      <c r="S41" s="81">
        <f t="shared" si="2"/>
      </c>
      <c r="T41" s="337"/>
      <c r="U41" s="85"/>
      <c r="V41" s="85"/>
    </row>
    <row r="42" spans="1:22" ht="32.25" customHeight="1">
      <c r="A42" s="27">
        <v>31</v>
      </c>
      <c r="B42" s="327">
        <v>30</v>
      </c>
      <c r="C42" s="665"/>
      <c r="D42" s="602"/>
      <c r="E42" s="334"/>
      <c r="F42" s="335"/>
      <c r="G42" s="336"/>
      <c r="H42" s="327"/>
      <c r="I42" s="318">
        <v>1</v>
      </c>
      <c r="J42" s="271">
        <f t="shared" si="3"/>
      </c>
      <c r="K42" s="230"/>
      <c r="L42" s="81">
        <v>1</v>
      </c>
      <c r="M42" s="81">
        <f t="shared" si="0"/>
      </c>
      <c r="N42" s="327"/>
      <c r="O42" s="318">
        <v>1</v>
      </c>
      <c r="P42" s="80">
        <f t="shared" si="1"/>
      </c>
      <c r="Q42" s="230"/>
      <c r="R42" s="81">
        <v>1</v>
      </c>
      <c r="S42" s="81">
        <f t="shared" si="2"/>
      </c>
      <c r="T42" s="337"/>
      <c r="U42" s="85"/>
      <c r="V42" s="85"/>
    </row>
    <row r="43" spans="1:22" ht="32.25" customHeight="1">
      <c r="A43" s="27">
        <v>32</v>
      </c>
      <c r="B43" s="327">
        <v>31</v>
      </c>
      <c r="C43" s="665"/>
      <c r="D43" s="602"/>
      <c r="E43" s="334"/>
      <c r="F43" s="335"/>
      <c r="G43" s="336"/>
      <c r="H43" s="327"/>
      <c r="I43" s="318">
        <v>1</v>
      </c>
      <c r="J43" s="271">
        <f t="shared" si="3"/>
      </c>
      <c r="K43" s="230"/>
      <c r="L43" s="81">
        <v>1</v>
      </c>
      <c r="M43" s="81">
        <f t="shared" si="0"/>
      </c>
      <c r="N43" s="327"/>
      <c r="O43" s="318">
        <v>1</v>
      </c>
      <c r="P43" s="80">
        <f t="shared" si="1"/>
      </c>
      <c r="Q43" s="230"/>
      <c r="R43" s="81">
        <v>1</v>
      </c>
      <c r="S43" s="81">
        <f aca="true" t="shared" si="4" ref="S43:S62">IF(R43=1,"",INDEX(Cups,R43))</f>
      </c>
      <c r="T43" s="337"/>
      <c r="U43" s="85"/>
      <c r="V43" s="85"/>
    </row>
    <row r="44" spans="1:22" ht="32.25" customHeight="1">
      <c r="A44" s="27">
        <v>33</v>
      </c>
      <c r="B44" s="327">
        <v>32</v>
      </c>
      <c r="C44" s="665"/>
      <c r="D44" s="602"/>
      <c r="E44" s="334"/>
      <c r="F44" s="335"/>
      <c r="G44" s="336"/>
      <c r="H44" s="327"/>
      <c r="I44" s="318">
        <v>1</v>
      </c>
      <c r="J44" s="271">
        <f t="shared" si="3"/>
      </c>
      <c r="K44" s="230"/>
      <c r="L44" s="81">
        <v>1</v>
      </c>
      <c r="M44" s="81">
        <f aca="true" t="shared" si="5" ref="M44:M61">IF(L44=1,"",INDEX(Cups,L44))</f>
      </c>
      <c r="N44" s="327"/>
      <c r="O44" s="318">
        <v>1</v>
      </c>
      <c r="P44" s="80">
        <f aca="true" t="shared" si="6" ref="P44:P62">IF(O44=1,"",INDEX(Cups,O44))</f>
      </c>
      <c r="Q44" s="230"/>
      <c r="R44" s="81">
        <v>1</v>
      </c>
      <c r="S44" s="81">
        <f t="shared" si="4"/>
      </c>
      <c r="T44" s="337"/>
      <c r="U44" s="85"/>
      <c r="V44" s="85"/>
    </row>
    <row r="45" spans="1:22" ht="32.25" customHeight="1">
      <c r="A45" s="27">
        <v>34</v>
      </c>
      <c r="B45" s="327">
        <v>33</v>
      </c>
      <c r="C45" s="665"/>
      <c r="D45" s="602"/>
      <c r="E45" s="334"/>
      <c r="F45" s="335"/>
      <c r="G45" s="336"/>
      <c r="H45" s="327"/>
      <c r="I45" s="318">
        <v>1</v>
      </c>
      <c r="J45" s="271">
        <f aca="true" t="shared" si="7" ref="J45:J62">IF(I45=1,"",INDEX(Cups,I45))</f>
      </c>
      <c r="K45" s="230"/>
      <c r="L45" s="81">
        <v>1</v>
      </c>
      <c r="M45" s="81">
        <f t="shared" si="5"/>
      </c>
      <c r="N45" s="327"/>
      <c r="O45" s="318">
        <v>1</v>
      </c>
      <c r="P45" s="80">
        <f t="shared" si="6"/>
      </c>
      <c r="Q45" s="230"/>
      <c r="R45" s="81">
        <v>1</v>
      </c>
      <c r="S45" s="81">
        <f t="shared" si="4"/>
      </c>
      <c r="T45" s="337"/>
      <c r="U45" s="85"/>
      <c r="V45" s="85"/>
    </row>
    <row r="46" spans="1:22" ht="32.25" customHeight="1">
      <c r="A46" s="27">
        <v>35</v>
      </c>
      <c r="B46" s="327">
        <v>34</v>
      </c>
      <c r="C46" s="665"/>
      <c r="D46" s="602"/>
      <c r="E46" s="334"/>
      <c r="F46" s="335"/>
      <c r="G46" s="336"/>
      <c r="H46" s="327"/>
      <c r="I46" s="318">
        <v>1</v>
      </c>
      <c r="J46" s="271">
        <f t="shared" si="7"/>
      </c>
      <c r="K46" s="230"/>
      <c r="L46" s="81">
        <v>1</v>
      </c>
      <c r="M46" s="81">
        <f t="shared" si="5"/>
      </c>
      <c r="N46" s="327"/>
      <c r="O46" s="318">
        <v>1</v>
      </c>
      <c r="P46" s="80">
        <f t="shared" si="6"/>
      </c>
      <c r="Q46" s="230"/>
      <c r="R46" s="81">
        <v>1</v>
      </c>
      <c r="S46" s="81">
        <f t="shared" si="4"/>
      </c>
      <c r="T46" s="337"/>
      <c r="U46" s="85"/>
      <c r="V46" s="85"/>
    </row>
    <row r="47" spans="1:22" ht="32.25" customHeight="1">
      <c r="A47" s="27">
        <v>36</v>
      </c>
      <c r="B47" s="327">
        <v>35</v>
      </c>
      <c r="C47" s="665"/>
      <c r="D47" s="602"/>
      <c r="E47" s="334"/>
      <c r="F47" s="335"/>
      <c r="G47" s="336"/>
      <c r="H47" s="327"/>
      <c r="I47" s="318">
        <v>1</v>
      </c>
      <c r="J47" s="271">
        <f t="shared" si="7"/>
      </c>
      <c r="K47" s="230"/>
      <c r="L47" s="81">
        <v>1</v>
      </c>
      <c r="M47" s="81">
        <f t="shared" si="5"/>
      </c>
      <c r="N47" s="327"/>
      <c r="O47" s="318">
        <v>1</v>
      </c>
      <c r="P47" s="80">
        <f t="shared" si="6"/>
      </c>
      <c r="Q47" s="230"/>
      <c r="R47" s="81">
        <v>1</v>
      </c>
      <c r="S47" s="81">
        <f t="shared" si="4"/>
      </c>
      <c r="T47" s="337"/>
      <c r="U47" s="85"/>
      <c r="V47" s="85"/>
    </row>
    <row r="48" spans="1:22" ht="32.25" customHeight="1">
      <c r="A48" s="27">
        <v>37</v>
      </c>
      <c r="B48" s="327">
        <v>36</v>
      </c>
      <c r="C48" s="665"/>
      <c r="D48" s="602"/>
      <c r="E48" s="334"/>
      <c r="F48" s="335"/>
      <c r="G48" s="336"/>
      <c r="H48" s="327"/>
      <c r="I48" s="318">
        <v>1</v>
      </c>
      <c r="J48" s="271">
        <f t="shared" si="7"/>
      </c>
      <c r="K48" s="230"/>
      <c r="L48" s="81">
        <v>1</v>
      </c>
      <c r="M48" s="81">
        <f t="shared" si="5"/>
      </c>
      <c r="N48" s="327"/>
      <c r="O48" s="318">
        <v>1</v>
      </c>
      <c r="P48" s="80">
        <f t="shared" si="6"/>
      </c>
      <c r="Q48" s="230"/>
      <c r="R48" s="81">
        <v>1</v>
      </c>
      <c r="S48" s="81">
        <f t="shared" si="4"/>
      </c>
      <c r="T48" s="337"/>
      <c r="U48" s="85"/>
      <c r="V48" s="85"/>
    </row>
    <row r="49" spans="1:22" ht="32.25" customHeight="1">
      <c r="A49" s="27">
        <v>38</v>
      </c>
      <c r="B49" s="327">
        <v>37</v>
      </c>
      <c r="C49" s="665"/>
      <c r="D49" s="602"/>
      <c r="E49" s="334"/>
      <c r="F49" s="335"/>
      <c r="G49" s="336"/>
      <c r="H49" s="327"/>
      <c r="I49" s="318">
        <v>1</v>
      </c>
      <c r="J49" s="271">
        <f t="shared" si="7"/>
      </c>
      <c r="K49" s="230"/>
      <c r="L49" s="81">
        <v>1</v>
      </c>
      <c r="M49" s="81">
        <f t="shared" si="5"/>
      </c>
      <c r="N49" s="327"/>
      <c r="O49" s="318">
        <v>1</v>
      </c>
      <c r="P49" s="80">
        <f t="shared" si="6"/>
      </c>
      <c r="Q49" s="230"/>
      <c r="R49" s="81">
        <v>1</v>
      </c>
      <c r="S49" s="81">
        <f t="shared" si="4"/>
      </c>
      <c r="T49" s="337"/>
      <c r="U49" s="85"/>
      <c r="V49" s="85"/>
    </row>
    <row r="50" spans="1:22" ht="32.25" customHeight="1">
      <c r="A50" s="27">
        <v>39</v>
      </c>
      <c r="B50" s="327">
        <v>38</v>
      </c>
      <c r="C50" s="665"/>
      <c r="D50" s="602"/>
      <c r="E50" s="334"/>
      <c r="F50" s="335"/>
      <c r="G50" s="336"/>
      <c r="H50" s="327"/>
      <c r="I50" s="318">
        <v>1</v>
      </c>
      <c r="J50" s="271">
        <f t="shared" si="7"/>
      </c>
      <c r="K50" s="230"/>
      <c r="L50" s="81">
        <v>1</v>
      </c>
      <c r="M50" s="81">
        <f t="shared" si="5"/>
      </c>
      <c r="N50" s="327"/>
      <c r="O50" s="318">
        <v>1</v>
      </c>
      <c r="P50" s="80">
        <f t="shared" si="6"/>
      </c>
      <c r="Q50" s="230"/>
      <c r="R50" s="81">
        <v>1</v>
      </c>
      <c r="S50" s="81">
        <f t="shared" si="4"/>
      </c>
      <c r="T50" s="337"/>
      <c r="U50" s="85"/>
      <c r="V50" s="85"/>
    </row>
    <row r="51" spans="1:22" ht="32.25" customHeight="1">
      <c r="A51" s="27">
        <v>40</v>
      </c>
      <c r="B51" s="327">
        <v>39</v>
      </c>
      <c r="C51" s="665"/>
      <c r="D51" s="602"/>
      <c r="E51" s="334"/>
      <c r="F51" s="335"/>
      <c r="G51" s="336"/>
      <c r="H51" s="327"/>
      <c r="I51" s="318">
        <v>1</v>
      </c>
      <c r="J51" s="271">
        <f t="shared" si="7"/>
      </c>
      <c r="K51" s="230"/>
      <c r="L51" s="81">
        <v>1</v>
      </c>
      <c r="M51" s="81">
        <f t="shared" si="5"/>
      </c>
      <c r="N51" s="327"/>
      <c r="O51" s="318">
        <v>1</v>
      </c>
      <c r="P51" s="80">
        <f t="shared" si="6"/>
      </c>
      <c r="Q51" s="230"/>
      <c r="R51" s="81">
        <v>1</v>
      </c>
      <c r="S51" s="81">
        <f t="shared" si="4"/>
      </c>
      <c r="T51" s="337"/>
      <c r="U51" s="85"/>
      <c r="V51" s="85"/>
    </row>
    <row r="52" spans="1:22" ht="32.25" customHeight="1">
      <c r="A52" s="27">
        <v>41</v>
      </c>
      <c r="B52" s="327">
        <v>40</v>
      </c>
      <c r="C52" s="665"/>
      <c r="D52" s="602"/>
      <c r="E52" s="334"/>
      <c r="F52" s="335"/>
      <c r="G52" s="336"/>
      <c r="H52" s="327"/>
      <c r="I52" s="318">
        <v>1</v>
      </c>
      <c r="J52" s="271">
        <f t="shared" si="7"/>
      </c>
      <c r="K52" s="230"/>
      <c r="L52" s="81">
        <v>1</v>
      </c>
      <c r="M52" s="81">
        <f t="shared" si="5"/>
      </c>
      <c r="N52" s="327"/>
      <c r="O52" s="318">
        <v>1</v>
      </c>
      <c r="P52" s="80">
        <f t="shared" si="6"/>
      </c>
      <c r="Q52" s="230"/>
      <c r="R52" s="81">
        <v>1</v>
      </c>
      <c r="S52" s="81">
        <f t="shared" si="4"/>
      </c>
      <c r="T52" s="337"/>
      <c r="U52" s="85"/>
      <c r="V52" s="85"/>
    </row>
    <row r="53" spans="1:22" ht="32.25" customHeight="1">
      <c r="A53" s="27">
        <v>42</v>
      </c>
      <c r="B53" s="327">
        <v>41</v>
      </c>
      <c r="C53" s="665"/>
      <c r="D53" s="602"/>
      <c r="E53" s="334"/>
      <c r="F53" s="335"/>
      <c r="G53" s="336"/>
      <c r="H53" s="327"/>
      <c r="I53" s="318">
        <v>1</v>
      </c>
      <c r="J53" s="271">
        <f t="shared" si="7"/>
      </c>
      <c r="K53" s="230"/>
      <c r="L53" s="81">
        <v>1</v>
      </c>
      <c r="M53" s="81">
        <f t="shared" si="5"/>
      </c>
      <c r="N53" s="327"/>
      <c r="O53" s="318">
        <v>1</v>
      </c>
      <c r="P53" s="80">
        <f t="shared" si="6"/>
      </c>
      <c r="Q53" s="230"/>
      <c r="R53" s="81">
        <v>1</v>
      </c>
      <c r="S53" s="81">
        <f t="shared" si="4"/>
      </c>
      <c r="T53" s="337"/>
      <c r="U53" s="85"/>
      <c r="V53" s="85"/>
    </row>
    <row r="54" spans="1:22" ht="32.25" customHeight="1">
      <c r="A54" s="27">
        <v>43</v>
      </c>
      <c r="B54" s="327">
        <v>42</v>
      </c>
      <c r="C54" s="665"/>
      <c r="D54" s="602"/>
      <c r="E54" s="334"/>
      <c r="F54" s="335"/>
      <c r="G54" s="336"/>
      <c r="H54" s="327"/>
      <c r="I54" s="318">
        <v>1</v>
      </c>
      <c r="J54" s="271">
        <f t="shared" si="7"/>
      </c>
      <c r="K54" s="230"/>
      <c r="L54" s="81">
        <v>1</v>
      </c>
      <c r="M54" s="81">
        <f t="shared" si="5"/>
      </c>
      <c r="N54" s="327"/>
      <c r="O54" s="318">
        <v>1</v>
      </c>
      <c r="P54" s="80">
        <f t="shared" si="6"/>
      </c>
      <c r="Q54" s="230"/>
      <c r="R54" s="81">
        <v>1</v>
      </c>
      <c r="S54" s="81">
        <f t="shared" si="4"/>
      </c>
      <c r="T54" s="337"/>
      <c r="U54" s="85"/>
      <c r="V54" s="85"/>
    </row>
    <row r="55" spans="1:22" ht="32.25" customHeight="1">
      <c r="A55" s="27">
        <v>44</v>
      </c>
      <c r="B55" s="327">
        <v>43</v>
      </c>
      <c r="C55" s="665"/>
      <c r="D55" s="602"/>
      <c r="E55" s="334"/>
      <c r="F55" s="335"/>
      <c r="G55" s="336"/>
      <c r="H55" s="327"/>
      <c r="I55" s="318">
        <v>1</v>
      </c>
      <c r="J55" s="271">
        <f t="shared" si="7"/>
      </c>
      <c r="K55" s="230"/>
      <c r="L55" s="81">
        <v>1</v>
      </c>
      <c r="M55" s="81">
        <f t="shared" si="5"/>
      </c>
      <c r="N55" s="327"/>
      <c r="O55" s="318">
        <v>1</v>
      </c>
      <c r="P55" s="80">
        <f t="shared" si="6"/>
      </c>
      <c r="Q55" s="230"/>
      <c r="R55" s="81">
        <v>1</v>
      </c>
      <c r="S55" s="81">
        <f t="shared" si="4"/>
      </c>
      <c r="T55" s="337"/>
      <c r="U55" s="85"/>
      <c r="V55" s="85"/>
    </row>
    <row r="56" spans="1:22" ht="32.25" customHeight="1">
      <c r="A56" s="27">
        <v>45</v>
      </c>
      <c r="B56" s="327">
        <v>44</v>
      </c>
      <c r="C56" s="665"/>
      <c r="D56" s="602"/>
      <c r="E56" s="334"/>
      <c r="F56" s="335"/>
      <c r="G56" s="336"/>
      <c r="H56" s="327"/>
      <c r="I56" s="318">
        <v>1</v>
      </c>
      <c r="J56" s="271">
        <f t="shared" si="7"/>
      </c>
      <c r="K56" s="230"/>
      <c r="L56" s="81">
        <v>1</v>
      </c>
      <c r="M56" s="81">
        <f t="shared" si="5"/>
      </c>
      <c r="N56" s="327"/>
      <c r="O56" s="318">
        <v>1</v>
      </c>
      <c r="P56" s="80">
        <f t="shared" si="6"/>
      </c>
      <c r="Q56" s="230"/>
      <c r="R56" s="81">
        <v>1</v>
      </c>
      <c r="S56" s="81">
        <f t="shared" si="4"/>
      </c>
      <c r="T56" s="337"/>
      <c r="U56" s="85"/>
      <c r="V56" s="85"/>
    </row>
    <row r="57" spans="1:22" ht="32.25" customHeight="1">
      <c r="A57" s="27">
        <v>46</v>
      </c>
      <c r="B57" s="327">
        <v>45</v>
      </c>
      <c r="C57" s="665"/>
      <c r="D57" s="602"/>
      <c r="E57" s="334"/>
      <c r="F57" s="335"/>
      <c r="G57" s="336"/>
      <c r="H57" s="327"/>
      <c r="I57" s="318">
        <v>1</v>
      </c>
      <c r="J57" s="271">
        <f t="shared" si="7"/>
      </c>
      <c r="K57" s="230"/>
      <c r="L57" s="81">
        <v>1</v>
      </c>
      <c r="M57" s="81">
        <f t="shared" si="5"/>
      </c>
      <c r="N57" s="327"/>
      <c r="O57" s="318">
        <v>1</v>
      </c>
      <c r="P57" s="80">
        <f t="shared" si="6"/>
      </c>
      <c r="Q57" s="230"/>
      <c r="R57" s="81">
        <v>1</v>
      </c>
      <c r="S57" s="81">
        <f t="shared" si="4"/>
      </c>
      <c r="T57" s="337"/>
      <c r="U57" s="85"/>
      <c r="V57" s="85"/>
    </row>
    <row r="58" spans="1:22" ht="32.25" customHeight="1">
      <c r="A58" s="27">
        <v>47</v>
      </c>
      <c r="B58" s="327">
        <v>46</v>
      </c>
      <c r="C58" s="665"/>
      <c r="D58" s="602"/>
      <c r="E58" s="334"/>
      <c r="F58" s="335"/>
      <c r="G58" s="336"/>
      <c r="H58" s="327"/>
      <c r="I58" s="318">
        <v>1</v>
      </c>
      <c r="J58" s="271">
        <f t="shared" si="7"/>
      </c>
      <c r="K58" s="230"/>
      <c r="L58" s="81">
        <v>1</v>
      </c>
      <c r="M58" s="81">
        <f t="shared" si="5"/>
      </c>
      <c r="N58" s="327"/>
      <c r="O58" s="318">
        <v>1</v>
      </c>
      <c r="P58" s="80">
        <f t="shared" si="6"/>
      </c>
      <c r="Q58" s="230"/>
      <c r="R58" s="81">
        <v>1</v>
      </c>
      <c r="S58" s="81">
        <f t="shared" si="4"/>
      </c>
      <c r="T58" s="337"/>
      <c r="U58" s="85"/>
      <c r="V58" s="85"/>
    </row>
    <row r="59" spans="1:22" ht="32.25" customHeight="1">
      <c r="A59" s="27">
        <v>48</v>
      </c>
      <c r="B59" s="327">
        <v>47</v>
      </c>
      <c r="C59" s="665"/>
      <c r="D59" s="602"/>
      <c r="E59" s="334"/>
      <c r="F59" s="335"/>
      <c r="G59" s="336"/>
      <c r="H59" s="327"/>
      <c r="I59" s="318">
        <v>1</v>
      </c>
      <c r="J59" s="271">
        <f t="shared" si="7"/>
      </c>
      <c r="K59" s="230"/>
      <c r="L59" s="81">
        <v>1</v>
      </c>
      <c r="M59" s="81">
        <f t="shared" si="5"/>
      </c>
      <c r="N59" s="327"/>
      <c r="O59" s="318">
        <v>1</v>
      </c>
      <c r="P59" s="80">
        <f t="shared" si="6"/>
      </c>
      <c r="Q59" s="230"/>
      <c r="R59" s="81">
        <v>1</v>
      </c>
      <c r="S59" s="81">
        <f t="shared" si="4"/>
      </c>
      <c r="T59" s="337"/>
      <c r="U59" s="85"/>
      <c r="V59" s="85"/>
    </row>
    <row r="60" spans="1:22" ht="32.25" customHeight="1">
      <c r="A60" s="27">
        <v>49</v>
      </c>
      <c r="B60" s="327">
        <v>48</v>
      </c>
      <c r="C60" s="665"/>
      <c r="D60" s="602"/>
      <c r="E60" s="334"/>
      <c r="F60" s="335"/>
      <c r="G60" s="336"/>
      <c r="H60" s="327"/>
      <c r="I60" s="318">
        <v>1</v>
      </c>
      <c r="J60" s="271">
        <f t="shared" si="7"/>
      </c>
      <c r="K60" s="230"/>
      <c r="L60" s="81">
        <v>1</v>
      </c>
      <c r="M60" s="81">
        <f t="shared" si="5"/>
      </c>
      <c r="N60" s="327"/>
      <c r="O60" s="318">
        <v>1</v>
      </c>
      <c r="P60" s="80">
        <f t="shared" si="6"/>
      </c>
      <c r="Q60" s="230"/>
      <c r="R60" s="81">
        <v>1</v>
      </c>
      <c r="S60" s="81">
        <f t="shared" si="4"/>
      </c>
      <c r="T60" s="337"/>
      <c r="U60" s="85"/>
      <c r="V60" s="85"/>
    </row>
    <row r="61" spans="1:22" ht="32.25" customHeight="1">
      <c r="A61" s="27">
        <v>50</v>
      </c>
      <c r="B61" s="450">
        <v>49</v>
      </c>
      <c r="C61" s="666"/>
      <c r="D61" s="603"/>
      <c r="E61" s="447"/>
      <c r="F61" s="448"/>
      <c r="G61" s="449"/>
      <c r="H61" s="450"/>
      <c r="I61" s="451">
        <v>1</v>
      </c>
      <c r="J61" s="452">
        <f t="shared" si="7"/>
      </c>
      <c r="K61" s="453"/>
      <c r="L61" s="454">
        <v>1</v>
      </c>
      <c r="M61" s="454">
        <f t="shared" si="5"/>
      </c>
      <c r="N61" s="450"/>
      <c r="O61" s="451">
        <v>1</v>
      </c>
      <c r="P61" s="452">
        <f t="shared" si="6"/>
      </c>
      <c r="Q61" s="453"/>
      <c r="R61" s="454">
        <v>1</v>
      </c>
      <c r="S61" s="454">
        <f t="shared" si="4"/>
      </c>
      <c r="T61" s="455"/>
      <c r="U61" s="85"/>
      <c r="V61" s="85"/>
    </row>
    <row r="62" spans="2:20" ht="30.75" customHeight="1" thickBot="1">
      <c r="B62" s="328">
        <v>50</v>
      </c>
      <c r="C62" s="667"/>
      <c r="D62" s="604"/>
      <c r="E62" s="338"/>
      <c r="F62" s="339"/>
      <c r="G62" s="340"/>
      <c r="H62" s="328"/>
      <c r="I62" s="329">
        <v>1</v>
      </c>
      <c r="J62" s="330">
        <f t="shared" si="7"/>
      </c>
      <c r="K62" s="231"/>
      <c r="L62" s="82">
        <v>1</v>
      </c>
      <c r="M62" s="82">
        <f>IF(L62=1,"",INDEX(Cups,L62))</f>
      </c>
      <c r="N62" s="328"/>
      <c r="O62" s="329">
        <v>1</v>
      </c>
      <c r="P62" s="330">
        <f t="shared" si="6"/>
      </c>
      <c r="Q62" s="231"/>
      <c r="R62" s="82">
        <v>1</v>
      </c>
      <c r="S62" s="82">
        <f t="shared" si="4"/>
      </c>
      <c r="T62" s="341"/>
    </row>
  </sheetData>
  <sheetProtection password="CB21" sheet="1" objects="1" scenarios="1" formatCells="0" formatColumns="0" formatRows="0" selectLockedCells="1"/>
  <mergeCells count="31">
    <mergeCell ref="H9:H10"/>
    <mergeCell ref="W17:W18"/>
    <mergeCell ref="G3:T3"/>
    <mergeCell ref="E9:E10"/>
    <mergeCell ref="B3:F3"/>
    <mergeCell ref="E8:G8"/>
    <mergeCell ref="Z11:Z13"/>
    <mergeCell ref="B4:T4"/>
    <mergeCell ref="C6:E6"/>
    <mergeCell ref="F6:G6"/>
    <mergeCell ref="N8:Q8"/>
    <mergeCell ref="G2:T2"/>
    <mergeCell ref="N9:N10"/>
    <mergeCell ref="B7:C7"/>
    <mergeCell ref="F9:F10"/>
    <mergeCell ref="D9:D10"/>
    <mergeCell ref="Z17:Z18"/>
    <mergeCell ref="W4:Z4"/>
    <mergeCell ref="W6:W13"/>
    <mergeCell ref="W14:Z14"/>
    <mergeCell ref="W15:W16"/>
    <mergeCell ref="T9:T10"/>
    <mergeCell ref="Z15:Z16"/>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6.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IV16384"/>
    </sheetView>
  </sheetViews>
  <sheetFormatPr defaultColWidth="9.140625" defaultRowHeight="15"/>
  <cols>
    <col min="1" max="1" width="74.28125" style="529" customWidth="1"/>
    <col min="2" max="2" width="62.28125" style="529" customWidth="1"/>
    <col min="3" max="3" width="47.7109375" style="529" customWidth="1"/>
    <col min="4" max="4" width="62.7109375" style="529" customWidth="1"/>
    <col min="5" max="5" width="75.421875" style="529" customWidth="1"/>
    <col min="6" max="16384" width="9.140625" style="529" customWidth="1"/>
  </cols>
  <sheetData>
    <row r="1" spans="1:5" ht="41.25" customHeight="1" thickBot="1">
      <c r="A1" s="841" t="s">
        <v>56</v>
      </c>
      <c r="B1" s="842"/>
      <c r="C1" s="842"/>
      <c r="D1" s="842"/>
      <c r="E1" s="843"/>
    </row>
    <row r="2" spans="1:5" ht="51.75" customHeight="1" thickBot="1">
      <c r="A2" s="844" t="s">
        <v>93</v>
      </c>
      <c r="B2" s="844"/>
      <c r="C2" s="844"/>
      <c r="D2" s="844"/>
      <c r="E2" s="844"/>
    </row>
    <row r="3" spans="1:5" ht="80.25" customHeight="1">
      <c r="A3" s="73" t="s">
        <v>52</v>
      </c>
      <c r="B3" s="74" t="s">
        <v>53</v>
      </c>
      <c r="C3" s="75" t="s">
        <v>54</v>
      </c>
      <c r="D3" s="76" t="s">
        <v>55</v>
      </c>
      <c r="E3" s="77" t="s">
        <v>793</v>
      </c>
    </row>
    <row r="4" spans="1:5" ht="7.5" customHeight="1" hidden="1">
      <c r="A4" s="68"/>
      <c r="B4" s="69"/>
      <c r="C4" s="70"/>
      <c r="D4" s="71"/>
      <c r="E4" s="72"/>
    </row>
    <row r="5" spans="1:5" ht="21.75" customHeight="1">
      <c r="A5" s="60" t="s">
        <v>193</v>
      </c>
      <c r="B5" s="61" t="s">
        <v>110</v>
      </c>
      <c r="C5" s="29" t="s">
        <v>103</v>
      </c>
      <c r="D5" s="596" t="s">
        <v>205</v>
      </c>
      <c r="E5" s="62" t="s">
        <v>112</v>
      </c>
    </row>
    <row r="6" spans="1:5" ht="21.75" customHeight="1">
      <c r="A6" s="60" t="s">
        <v>191</v>
      </c>
      <c r="B6" s="61" t="s">
        <v>195</v>
      </c>
      <c r="C6" s="29" t="s">
        <v>104</v>
      </c>
      <c r="D6" s="596" t="s">
        <v>452</v>
      </c>
      <c r="E6" s="62" t="s">
        <v>207</v>
      </c>
    </row>
    <row r="7" spans="1:5" ht="21.75" customHeight="1">
      <c r="A7" s="60" t="s">
        <v>749</v>
      </c>
      <c r="B7" s="61" t="s">
        <v>196</v>
      </c>
      <c r="C7" s="29" t="s">
        <v>105</v>
      </c>
      <c r="D7" s="596" t="s">
        <v>748</v>
      </c>
      <c r="E7" s="62" t="s">
        <v>113</v>
      </c>
    </row>
    <row r="8" spans="1:5" ht="21.75" customHeight="1">
      <c r="A8" s="60" t="s">
        <v>192</v>
      </c>
      <c r="B8" s="61" t="s">
        <v>197</v>
      </c>
      <c r="C8" s="29" t="s">
        <v>106</v>
      </c>
      <c r="D8" s="596" t="s">
        <v>232</v>
      </c>
      <c r="E8" s="62" t="s">
        <v>208</v>
      </c>
    </row>
    <row r="9" spans="1:5" ht="21.75" customHeight="1">
      <c r="A9" s="86" t="s">
        <v>750</v>
      </c>
      <c r="B9" s="61" t="s">
        <v>198</v>
      </c>
      <c r="C9" s="90" t="s">
        <v>203</v>
      </c>
      <c r="D9" s="596" t="s">
        <v>108</v>
      </c>
      <c r="E9" s="62" t="s">
        <v>209</v>
      </c>
    </row>
    <row r="10" spans="1:5" ht="21.75" customHeight="1">
      <c r="A10" s="86" t="s">
        <v>751</v>
      </c>
      <c r="B10" s="88" t="s">
        <v>199</v>
      </c>
      <c r="C10" s="90" t="s">
        <v>202</v>
      </c>
      <c r="D10" s="596" t="s">
        <v>636</v>
      </c>
      <c r="E10" s="62" t="s">
        <v>210</v>
      </c>
    </row>
    <row r="11" spans="1:5" ht="21.75" customHeight="1">
      <c r="A11" s="86" t="s">
        <v>752</v>
      </c>
      <c r="B11" s="88" t="s">
        <v>200</v>
      </c>
      <c r="C11" s="90" t="s">
        <v>729</v>
      </c>
      <c r="D11" s="596" t="s">
        <v>109</v>
      </c>
      <c r="E11" s="93" t="s">
        <v>114</v>
      </c>
    </row>
    <row r="12" spans="1:5" ht="21.75" customHeight="1">
      <c r="A12" s="86" t="s">
        <v>753</v>
      </c>
      <c r="B12" s="88" t="s">
        <v>111</v>
      </c>
      <c r="C12" s="90" t="s">
        <v>500</v>
      </c>
      <c r="D12" s="596" t="s">
        <v>637</v>
      </c>
      <c r="E12" s="93" t="s">
        <v>211</v>
      </c>
    </row>
    <row r="13" spans="1:5" ht="21.75" customHeight="1">
      <c r="A13" s="86" t="s">
        <v>194</v>
      </c>
      <c r="B13" s="88" t="s">
        <v>116</v>
      </c>
      <c r="C13" s="90" t="s">
        <v>107</v>
      </c>
      <c r="D13" s="596" t="s">
        <v>206</v>
      </c>
      <c r="E13" s="93" t="s">
        <v>212</v>
      </c>
    </row>
    <row r="14" spans="1:5" ht="21.75" customHeight="1">
      <c r="A14" s="86" t="s">
        <v>754</v>
      </c>
      <c r="B14" s="88" t="s">
        <v>226</v>
      </c>
      <c r="C14" s="90" t="s">
        <v>204</v>
      </c>
      <c r="D14" s="596" t="s">
        <v>158</v>
      </c>
      <c r="E14" s="93" t="s">
        <v>214</v>
      </c>
    </row>
    <row r="15" spans="1:5" ht="21.75" customHeight="1">
      <c r="A15" s="86" t="s">
        <v>189</v>
      </c>
      <c r="B15" s="88" t="s">
        <v>201</v>
      </c>
      <c r="C15" s="90" t="s">
        <v>157</v>
      </c>
      <c r="D15" s="596"/>
      <c r="E15" s="93" t="s">
        <v>213</v>
      </c>
    </row>
    <row r="16" spans="1:5" ht="21.75" customHeight="1">
      <c r="A16" s="86" t="s">
        <v>755</v>
      </c>
      <c r="B16" s="88" t="s">
        <v>156</v>
      </c>
      <c r="C16" s="90"/>
      <c r="D16" s="596"/>
      <c r="E16" s="93" t="s">
        <v>224</v>
      </c>
    </row>
    <row r="17" spans="1:5" ht="21.75" customHeight="1">
      <c r="A17" s="86" t="s">
        <v>756</v>
      </c>
      <c r="B17" s="88"/>
      <c r="C17" s="90"/>
      <c r="D17" s="596"/>
      <c r="E17" s="93" t="s">
        <v>215</v>
      </c>
    </row>
    <row r="18" spans="1:5" ht="21.75" customHeight="1">
      <c r="A18" s="86" t="s">
        <v>757</v>
      </c>
      <c r="B18" s="88"/>
      <c r="C18" s="90"/>
      <c r="D18" s="596"/>
      <c r="E18" s="93" t="s">
        <v>115</v>
      </c>
    </row>
    <row r="19" spans="1:5" ht="21.75" customHeight="1">
      <c r="A19" s="86" t="s">
        <v>190</v>
      </c>
      <c r="B19" s="88"/>
      <c r="C19" s="90"/>
      <c r="D19" s="596"/>
      <c r="E19" s="93" t="s">
        <v>758</v>
      </c>
    </row>
    <row r="20" spans="1:5" ht="21.75" customHeight="1">
      <c r="A20" s="86" t="s">
        <v>155</v>
      </c>
      <c r="B20" s="88"/>
      <c r="C20" s="90"/>
      <c r="D20" s="596"/>
      <c r="E20" s="93" t="s">
        <v>216</v>
      </c>
    </row>
    <row r="21" spans="1:5" ht="21.75" customHeight="1">
      <c r="A21" s="86"/>
      <c r="B21" s="88"/>
      <c r="C21" s="90"/>
      <c r="D21" s="596"/>
      <c r="E21" s="93" t="s">
        <v>233</v>
      </c>
    </row>
    <row r="22" spans="1:5" ht="21.75" customHeight="1">
      <c r="A22" s="86"/>
      <c r="B22" s="88"/>
      <c r="C22" s="90"/>
      <c r="D22" s="596"/>
      <c r="E22" s="93" t="s">
        <v>217</v>
      </c>
    </row>
    <row r="23" spans="1:5" ht="21.75" customHeight="1">
      <c r="A23" s="86"/>
      <c r="B23" s="88"/>
      <c r="C23" s="90"/>
      <c r="D23" s="596"/>
      <c r="E23" s="93" t="s">
        <v>218</v>
      </c>
    </row>
    <row r="24" spans="1:5" ht="21.75" customHeight="1">
      <c r="A24" s="86"/>
      <c r="B24" s="88"/>
      <c r="C24" s="90"/>
      <c r="D24" s="596"/>
      <c r="E24" s="93" t="s">
        <v>219</v>
      </c>
    </row>
    <row r="25" spans="1:5" ht="21.75" customHeight="1">
      <c r="A25" s="86"/>
      <c r="B25" s="88"/>
      <c r="C25" s="90"/>
      <c r="D25" s="596"/>
      <c r="E25" s="93" t="s">
        <v>220</v>
      </c>
    </row>
    <row r="26" spans="1:5" ht="21.75" customHeight="1">
      <c r="A26" s="86"/>
      <c r="B26" s="88"/>
      <c r="C26" s="90"/>
      <c r="D26" s="596"/>
      <c r="E26" s="93" t="s">
        <v>221</v>
      </c>
    </row>
    <row r="27" spans="1:5" ht="21.75" customHeight="1">
      <c r="A27" s="86"/>
      <c r="B27" s="88"/>
      <c r="C27" s="90"/>
      <c r="D27" s="596"/>
      <c r="E27" s="93" t="s">
        <v>222</v>
      </c>
    </row>
    <row r="28" spans="1:5" ht="21.75" customHeight="1">
      <c r="A28" s="86"/>
      <c r="B28" s="88"/>
      <c r="C28" s="90"/>
      <c r="D28" s="596"/>
      <c r="E28" s="93" t="s">
        <v>227</v>
      </c>
    </row>
    <row r="29" spans="1:5" ht="21.75" customHeight="1">
      <c r="A29" s="86"/>
      <c r="B29" s="88"/>
      <c r="C29" s="90"/>
      <c r="D29" s="596"/>
      <c r="E29" s="93" t="s">
        <v>759</v>
      </c>
    </row>
    <row r="30" spans="1:5" ht="21.75" customHeight="1">
      <c r="A30" s="86"/>
      <c r="B30" s="88"/>
      <c r="C30" s="90"/>
      <c r="D30" s="596"/>
      <c r="E30" s="93" t="s">
        <v>228</v>
      </c>
    </row>
    <row r="31" spans="1:5" ht="21.75" customHeight="1">
      <c r="A31" s="86"/>
      <c r="B31" s="88"/>
      <c r="C31" s="90"/>
      <c r="D31" s="596"/>
      <c r="E31" s="93" t="s">
        <v>223</v>
      </c>
    </row>
    <row r="32" spans="1:5" ht="21.75" customHeight="1">
      <c r="A32" s="86"/>
      <c r="B32" s="88"/>
      <c r="C32" s="90"/>
      <c r="D32" s="596"/>
      <c r="E32" s="93" t="s">
        <v>229</v>
      </c>
    </row>
    <row r="33" spans="1:5" ht="21.75" customHeight="1">
      <c r="A33" s="86"/>
      <c r="B33" s="88"/>
      <c r="C33" s="90"/>
      <c r="D33" s="596"/>
      <c r="E33" s="93" t="s">
        <v>231</v>
      </c>
    </row>
    <row r="34" spans="1:5" ht="21.75" customHeight="1">
      <c r="A34" s="86"/>
      <c r="B34" s="88"/>
      <c r="C34" s="90"/>
      <c r="D34" s="596"/>
      <c r="E34" s="93" t="s">
        <v>234</v>
      </c>
    </row>
    <row r="35" spans="1:5" ht="21.75" customHeight="1">
      <c r="A35" s="86"/>
      <c r="B35" s="88"/>
      <c r="C35" s="90"/>
      <c r="D35" s="596"/>
      <c r="E35" s="93" t="s">
        <v>230</v>
      </c>
    </row>
    <row r="36" spans="1:5" ht="21.75" customHeight="1">
      <c r="A36" s="86"/>
      <c r="B36" s="88"/>
      <c r="C36" s="90"/>
      <c r="D36" s="596"/>
      <c r="E36" s="93" t="s">
        <v>160</v>
      </c>
    </row>
    <row r="37" spans="1:5" ht="21.75" customHeight="1">
      <c r="A37" s="86"/>
      <c r="B37" s="88"/>
      <c r="C37" s="90"/>
      <c r="D37" s="596"/>
      <c r="E37" s="93" t="s">
        <v>161</v>
      </c>
    </row>
    <row r="38" spans="1:5" ht="21.75" customHeight="1">
      <c r="A38" s="86"/>
      <c r="B38" s="88"/>
      <c r="C38" s="90"/>
      <c r="D38" s="596"/>
      <c r="E38" s="93" t="s">
        <v>162</v>
      </c>
    </row>
    <row r="39" spans="1:5" ht="21.75" customHeight="1">
      <c r="A39" s="86"/>
      <c r="B39" s="88"/>
      <c r="C39" s="90"/>
      <c r="D39" s="596"/>
      <c r="E39" s="93" t="s">
        <v>159</v>
      </c>
    </row>
    <row r="40" spans="1:5" ht="21.75" customHeight="1">
      <c r="A40" s="86"/>
      <c r="B40" s="88"/>
      <c r="C40" s="90"/>
      <c r="D40" s="596"/>
      <c r="E40" s="93"/>
    </row>
    <row r="41" spans="1:5" ht="21.75" customHeight="1">
      <c r="A41" s="86"/>
      <c r="B41" s="88"/>
      <c r="C41" s="90"/>
      <c r="D41" s="596"/>
      <c r="E41" s="93"/>
    </row>
    <row r="42" spans="1:5" ht="21.75" customHeight="1">
      <c r="A42" s="86"/>
      <c r="B42" s="88"/>
      <c r="C42" s="90"/>
      <c r="D42" s="596"/>
      <c r="E42" s="93"/>
    </row>
    <row r="43" spans="1:5" ht="21.75" customHeight="1">
      <c r="A43" s="86"/>
      <c r="B43" s="88"/>
      <c r="C43" s="90"/>
      <c r="D43" s="596"/>
      <c r="E43" s="93"/>
    </row>
    <row r="44" spans="1:5" ht="21.75" customHeight="1">
      <c r="A44" s="86"/>
      <c r="B44" s="88"/>
      <c r="C44" s="90"/>
      <c r="D44" s="596"/>
      <c r="E44" s="93"/>
    </row>
    <row r="45" spans="1:5" ht="21.75" customHeight="1">
      <c r="A45" s="86"/>
      <c r="B45" s="88"/>
      <c r="C45" s="90"/>
      <c r="D45" s="596"/>
      <c r="E45" s="93"/>
    </row>
    <row r="46" spans="1:5" ht="21.75" customHeight="1">
      <c r="A46" s="86"/>
      <c r="B46" s="88"/>
      <c r="C46" s="90"/>
      <c r="D46" s="596"/>
      <c r="E46" s="93"/>
    </row>
    <row r="47" spans="1:5" ht="21.75" customHeight="1">
      <c r="A47" s="86"/>
      <c r="B47" s="88"/>
      <c r="C47" s="90"/>
      <c r="D47" s="596"/>
      <c r="E47" s="93"/>
    </row>
    <row r="48" spans="1:5" ht="21.75" customHeight="1">
      <c r="A48" s="86"/>
      <c r="B48" s="88"/>
      <c r="C48" s="90"/>
      <c r="D48" s="596"/>
      <c r="E48" s="93"/>
    </row>
    <row r="49" spans="1:5" ht="21.75" customHeight="1">
      <c r="A49" s="86"/>
      <c r="B49" s="88"/>
      <c r="C49" s="90"/>
      <c r="D49" s="596"/>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18"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68" t="s">
        <v>721</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722</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c r="BD1" s="85"/>
      <c r="BE1" s="85"/>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A2" s="192"/>
      <c r="AB2" s="857" t="s">
        <v>530</v>
      </c>
      <c r="AC2" s="858"/>
      <c r="AD2" s="858"/>
      <c r="AE2" s="858"/>
      <c r="AF2" s="858"/>
      <c r="AG2" s="858"/>
      <c r="AH2" s="858"/>
      <c r="AI2" s="858"/>
      <c r="AJ2" s="858"/>
      <c r="AK2" s="858"/>
      <c r="AL2" s="858"/>
      <c r="AM2" s="858"/>
      <c r="AN2" s="858"/>
      <c r="AO2" s="858"/>
      <c r="AP2" s="858"/>
      <c r="AQ2" s="858"/>
      <c r="AR2" s="858"/>
      <c r="AS2" s="858"/>
      <c r="AT2" s="858"/>
      <c r="AU2" s="858"/>
      <c r="AV2" s="858"/>
      <c r="AW2" s="858"/>
      <c r="AX2" s="491"/>
      <c r="AY2" s="491"/>
      <c r="AZ2" s="859" t="s">
        <v>578</v>
      </c>
      <c r="BA2" s="860"/>
      <c r="BB2" s="860"/>
      <c r="BC2" s="860"/>
      <c r="BD2" s="860"/>
    </row>
    <row r="3" spans="1:57" s="1" customFormat="1" ht="24" customHeight="1" thickBot="1">
      <c r="A3" s="85"/>
      <c r="B3" s="85"/>
      <c r="C3" s="851" t="s">
        <v>16</v>
      </c>
      <c r="D3" s="852"/>
      <c r="E3" s="852"/>
      <c r="F3" s="852"/>
      <c r="G3" s="852"/>
      <c r="H3" s="852"/>
      <c r="I3" s="852"/>
      <c r="J3" s="852"/>
      <c r="K3" s="852"/>
      <c r="L3" s="852"/>
      <c r="M3" s="852"/>
      <c r="N3" s="852"/>
      <c r="O3" s="852"/>
      <c r="P3" s="852"/>
      <c r="Q3" s="852"/>
      <c r="R3" s="852"/>
      <c r="S3" s="852"/>
      <c r="T3" s="852"/>
      <c r="U3" s="852"/>
      <c r="V3" s="852"/>
      <c r="W3" s="852"/>
      <c r="X3" s="852"/>
      <c r="Y3" s="852"/>
      <c r="Z3" s="853"/>
      <c r="AB3" s="884" t="s">
        <v>446</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c r="BD3" s="85"/>
      <c r="BE3" s="85"/>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326</v>
      </c>
      <c r="T4" s="882"/>
      <c r="U4" s="882"/>
      <c r="V4" s="882"/>
      <c r="W4" s="882"/>
      <c r="X4" s="882"/>
      <c r="Y4" s="882"/>
      <c r="Z4" s="883"/>
      <c r="AB4" s="886" t="s">
        <v>543</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1:57" s="1" customFormat="1" ht="34.5" customHeight="1">
      <c r="A5" s="85"/>
      <c r="B5" s="85"/>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96"/>
      <c r="Z5" s="877" t="str">
        <f>IF(AND(X5=FALSE,X6=FALSE,X7=FALSE),"",IF(AND(X5=TRUE,X6=TRUE),"Yes",IF(AND(X5=TRUE,X7=TRUE),"Yes",IF(AND(X6=TRUE,X7=TRUE),"Yes","No"))))</f>
        <v>Yes</v>
      </c>
      <c r="AB5" s="879" t="s">
        <v>57</v>
      </c>
      <c r="AC5" s="463"/>
      <c r="AD5" s="463"/>
      <c r="AE5" s="894" t="s">
        <v>62</v>
      </c>
      <c r="AF5" s="464"/>
      <c r="AG5" s="464"/>
      <c r="AH5" s="875" t="s">
        <v>225</v>
      </c>
      <c r="AI5" s="465"/>
      <c r="AJ5" s="465"/>
      <c r="AK5" s="875" t="s">
        <v>62</v>
      </c>
      <c r="AL5" s="464"/>
      <c r="AM5" s="464"/>
      <c r="AN5" s="876" t="s">
        <v>58</v>
      </c>
      <c r="AO5" s="466"/>
      <c r="AP5" s="466"/>
      <c r="AQ5" s="876" t="s">
        <v>62</v>
      </c>
      <c r="AR5" s="464"/>
      <c r="AS5" s="464"/>
      <c r="AT5" s="904" t="s">
        <v>59</v>
      </c>
      <c r="AU5" s="467"/>
      <c r="AV5" s="467"/>
      <c r="AW5" s="904" t="s">
        <v>62</v>
      </c>
      <c r="AX5" s="464"/>
      <c r="AY5" s="464"/>
      <c r="AZ5" s="985" t="s">
        <v>60</v>
      </c>
      <c r="BA5" s="468"/>
      <c r="BB5" s="469"/>
      <c r="BC5" s="899" t="s">
        <v>62</v>
      </c>
      <c r="BD5" s="981">
        <v>5</v>
      </c>
      <c r="BE5" s="982">
        <f>INDEX(Cups,BD5)</f>
        <v>0.5</v>
      </c>
    </row>
    <row r="6" spans="1:57" s="1" customFormat="1" ht="44.25" customHeight="1" thickBot="1">
      <c r="A6" s="85"/>
      <c r="B6" s="85"/>
      <c r="C6" s="849"/>
      <c r="D6" s="850"/>
      <c r="E6" s="915"/>
      <c r="F6" s="917"/>
      <c r="G6" s="862"/>
      <c r="H6" s="919"/>
      <c r="I6" s="921"/>
      <c r="J6" s="864"/>
      <c r="K6" s="840"/>
      <c r="L6" s="901"/>
      <c r="M6" s="793"/>
      <c r="N6" s="892"/>
      <c r="O6" s="901"/>
      <c r="P6" s="869"/>
      <c r="Q6" s="896"/>
      <c r="R6" s="917"/>
      <c r="S6" s="922" t="s">
        <v>647</v>
      </c>
      <c r="T6" s="923"/>
      <c r="U6" s="923"/>
      <c r="V6" s="923"/>
      <c r="W6" s="111"/>
      <c r="X6" s="111" t="b">
        <v>1</v>
      </c>
      <c r="Y6" s="96"/>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2</v>
      </c>
      <c r="B7" s="496" t="str">
        <f>INDEX(meals,A7)</f>
        <v>Hamburger on a Bun</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0.5</v>
      </c>
      <c r="L7" s="116" t="str">
        <f>IF(B7=0,"",IF(K7="","No",IF(K7&gt;=0.5,"Yes","No")))</f>
        <v>Yes</v>
      </c>
      <c r="M7" s="391">
        <f>IF(B7=0,"",VLOOKUP(A7,'All Meals'!$A$12:$V$61,13))</f>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96"/>
      <c r="Z7" s="877"/>
      <c r="AA7" s="23"/>
      <c r="AB7" s="902" t="s">
        <v>291</v>
      </c>
      <c r="AC7" s="897"/>
      <c r="AD7" s="897"/>
      <c r="AE7" s="910"/>
      <c r="AF7" s="905">
        <v>1</v>
      </c>
      <c r="AG7" s="907">
        <f>INDEX(Cups,AF7)</f>
        <v>0</v>
      </c>
      <c r="AH7" s="929" t="s">
        <v>292</v>
      </c>
      <c r="AI7" s="931"/>
      <c r="AJ7" s="931"/>
      <c r="AK7" s="929"/>
      <c r="AL7" s="905">
        <v>1</v>
      </c>
      <c r="AM7" s="907">
        <f>INDEX(Cups,AL7)</f>
        <v>0</v>
      </c>
      <c r="AN7" s="908" t="s">
        <v>293</v>
      </c>
      <c r="AO7" s="997"/>
      <c r="AP7" s="997"/>
      <c r="AQ7" s="908"/>
      <c r="AR7" s="905">
        <v>1</v>
      </c>
      <c r="AS7" s="907">
        <f>INDEX(Cups,AR7)</f>
        <v>0</v>
      </c>
      <c r="AT7" s="993" t="s">
        <v>294</v>
      </c>
      <c r="AU7" s="983"/>
      <c r="AV7" s="983"/>
      <c r="AW7" s="983"/>
      <c r="AX7" s="905">
        <v>1</v>
      </c>
      <c r="AY7" s="907">
        <f>INDEX(Cups,AX7)</f>
        <v>0</v>
      </c>
      <c r="AZ7" s="995" t="s">
        <v>295</v>
      </c>
      <c r="BA7" s="989"/>
      <c r="BB7" s="989"/>
      <c r="BC7" s="991"/>
    </row>
    <row r="8" spans="1:55" ht="33.75" customHeight="1" thickBot="1">
      <c r="A8" s="496">
        <v>1</v>
      </c>
      <c r="B8" s="496">
        <f>INDEX(meals,A8)</f>
        <v>0</v>
      </c>
      <c r="C8" s="503">
        <v>2</v>
      </c>
      <c r="D8" s="78"/>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96"/>
      <c r="Z8" s="113">
        <f>IF(X8=TRUE,"No","")</f>
      </c>
      <c r="AA8" s="23"/>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78"/>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A9" s="23"/>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78"/>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Y10" s="192"/>
      <c r="Z10" s="192"/>
      <c r="AA10" s="23"/>
      <c r="AB10" s="243"/>
      <c r="AC10" s="244">
        <v>1</v>
      </c>
      <c r="AD10" s="244">
        <f aca="true" t="shared" si="6" ref="AD10:AD19">INDEX(GREEN,AC10)</f>
        <v>0</v>
      </c>
      <c r="AE10" s="244"/>
      <c r="AF10" s="320">
        <v>1</v>
      </c>
      <c r="AG10" s="320">
        <f aca="true" t="shared" si="7" ref="AG10:AG19">IF(AD10=0,"",INDEX(Cups,AF10))</f>
      </c>
      <c r="AH10" s="100"/>
      <c r="AI10" s="100">
        <v>1</v>
      </c>
      <c r="AJ10" s="100">
        <f aca="true" t="shared" si="8" ref="AJ10:AJ19">INDEX(RED,AI10)</f>
        <v>0</v>
      </c>
      <c r="AK10" s="100"/>
      <c r="AL10" s="320">
        <v>1</v>
      </c>
      <c r="AM10" s="320">
        <f aca="true" t="shared" si="9" ref="AM10:AM19">IF(AJ10=0,"",INDEX(Cups,AL10))</f>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9</v>
      </c>
      <c r="BB10" s="248" t="str">
        <f aca="true" t="shared" si="13" ref="BB10:BB19">INDEX(OTHER,BA10)</f>
        <v>Cabbage, green/red</v>
      </c>
      <c r="BC10" s="249"/>
      <c r="BD10" s="85">
        <v>5</v>
      </c>
      <c r="BE10" s="85">
        <f aca="true" t="shared" si="14" ref="BE10:BE19">IF(BB10=0,"",INDEX(Cups,BD10))</f>
        <v>0.5</v>
      </c>
    </row>
    <row r="11" spans="1:57" ht="33.75" customHeight="1">
      <c r="A11" s="496">
        <v>1</v>
      </c>
      <c r="B11" s="496">
        <f t="shared" si="5"/>
        <v>0</v>
      </c>
      <c r="C11" s="503">
        <v>5</v>
      </c>
      <c r="D11" s="78"/>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A11" s="23"/>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3</v>
      </c>
      <c r="BE11" s="85">
        <f t="shared" si="14"/>
      </c>
    </row>
    <row r="12" spans="1:57" ht="33.75" customHeight="1" thickBot="1">
      <c r="A12" s="496">
        <v>1</v>
      </c>
      <c r="B12" s="496">
        <f t="shared" si="5"/>
        <v>0</v>
      </c>
      <c r="C12" s="503">
        <v>6</v>
      </c>
      <c r="D12" s="78"/>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A12" s="2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78"/>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96">
        <v>1</v>
      </c>
      <c r="X13" s="96">
        <f>INDEX(Cups,W13)</f>
        <v>0</v>
      </c>
      <c r="Y13" s="970"/>
      <c r="Z13" s="971"/>
      <c r="AA13" s="2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78"/>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96">
        <v>1</v>
      </c>
      <c r="X14" s="96">
        <f>INDEX(Cups,W14)</f>
        <v>0</v>
      </c>
      <c r="Y14" s="960"/>
      <c r="Z14" s="961"/>
      <c r="AA14" s="2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78"/>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96">
        <v>1</v>
      </c>
      <c r="X15" s="96">
        <f>INDEX(Cups,W15)</f>
        <v>0</v>
      </c>
      <c r="Y15" s="960"/>
      <c r="Z15" s="961"/>
      <c r="AA15" s="2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78"/>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96">
        <v>1</v>
      </c>
      <c r="X16" s="96">
        <f>INDEX(Cups,W16)</f>
        <v>0</v>
      </c>
      <c r="Y16" s="960"/>
      <c r="Z16" s="961"/>
      <c r="AA16" s="2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78"/>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96">
        <v>1</v>
      </c>
      <c r="X17" s="96">
        <f>INDEX(Cups,W17)</f>
        <v>0</v>
      </c>
      <c r="Y17" s="966"/>
      <c r="Z17" s="967"/>
      <c r="AA17" s="23"/>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78"/>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78"/>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78"/>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78"/>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78"/>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t="s">
        <v>807</v>
      </c>
      <c r="BA22" s="873"/>
      <c r="BB22" s="873"/>
      <c r="BC22" s="874"/>
    </row>
    <row r="23" spans="1:55" ht="33.75" customHeight="1" thickBot="1">
      <c r="A23" s="496">
        <v>1</v>
      </c>
      <c r="B23" s="496">
        <f t="shared" si="5"/>
        <v>0</v>
      </c>
      <c r="C23" s="503">
        <v>17</v>
      </c>
      <c r="D23" s="78"/>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78"/>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78"/>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2" operator="containsText" stopIfTrue="1" text="Yes">
      <formula>NOT(ISERROR(SEARCH("Yes",F5)))</formula>
    </cfRule>
    <cfRule type="containsText" priority="18" dxfId="63"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736</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737</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533</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33</v>
      </c>
      <c r="D3" s="852"/>
      <c r="E3" s="852"/>
      <c r="F3" s="852"/>
      <c r="G3" s="852"/>
      <c r="H3" s="852"/>
      <c r="I3" s="852"/>
      <c r="J3" s="852"/>
      <c r="K3" s="852"/>
      <c r="L3" s="852"/>
      <c r="M3" s="852"/>
      <c r="N3" s="852"/>
      <c r="O3" s="852"/>
      <c r="P3" s="852"/>
      <c r="Q3" s="852"/>
      <c r="R3" s="852"/>
      <c r="S3" s="852"/>
      <c r="T3" s="852"/>
      <c r="U3" s="852"/>
      <c r="V3" s="852"/>
      <c r="W3" s="852"/>
      <c r="X3" s="852"/>
      <c r="Y3" s="852"/>
      <c r="Z3" s="853"/>
      <c r="AB3" s="884" t="s">
        <v>501</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434</v>
      </c>
      <c r="T4" s="882"/>
      <c r="U4" s="882"/>
      <c r="V4" s="882"/>
      <c r="W4" s="882"/>
      <c r="X4" s="882"/>
      <c r="Y4" s="882"/>
      <c r="Z4" s="883"/>
      <c r="AB4" s="886" t="s">
        <v>738</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247</v>
      </c>
      <c r="AC5" s="463"/>
      <c r="AD5" s="463"/>
      <c r="AE5" s="894" t="s">
        <v>62</v>
      </c>
      <c r="AF5" s="464"/>
      <c r="AG5" s="464"/>
      <c r="AH5" s="875" t="s">
        <v>248</v>
      </c>
      <c r="AI5" s="465"/>
      <c r="AJ5" s="465"/>
      <c r="AK5" s="875" t="s">
        <v>62</v>
      </c>
      <c r="AL5" s="464"/>
      <c r="AM5" s="464"/>
      <c r="AN5" s="876" t="s">
        <v>249</v>
      </c>
      <c r="AO5" s="466"/>
      <c r="AP5" s="466"/>
      <c r="AQ5" s="876" t="s">
        <v>62</v>
      </c>
      <c r="AR5" s="464"/>
      <c r="AS5" s="464"/>
      <c r="AT5" s="904" t="s">
        <v>250</v>
      </c>
      <c r="AU5" s="467"/>
      <c r="AV5" s="467"/>
      <c r="AW5" s="904" t="s">
        <v>62</v>
      </c>
      <c r="AX5" s="464"/>
      <c r="AY5" s="464"/>
      <c r="AZ5" s="985" t="s">
        <v>251</v>
      </c>
      <c r="BA5" s="468"/>
      <c r="BB5" s="469"/>
      <c r="BC5" s="899" t="s">
        <v>62</v>
      </c>
      <c r="BD5" s="981">
        <v>2</v>
      </c>
      <c r="BE5" s="982">
        <f>INDEX(Cups,BD5)</f>
        <v>0.125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3</v>
      </c>
      <c r="B7" s="496" t="str">
        <f>INDEX(meals,A7)</f>
        <v>Chicken Stir-Fry </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v>0.5</v>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311</v>
      </c>
      <c r="AC7" s="897"/>
      <c r="AD7" s="897"/>
      <c r="AE7" s="910"/>
      <c r="AF7" s="905">
        <v>2</v>
      </c>
      <c r="AG7" s="907">
        <f>INDEX(Cups,AF7)</f>
        <v>0.125</v>
      </c>
      <c r="AH7" s="929" t="s">
        <v>312</v>
      </c>
      <c r="AI7" s="931"/>
      <c r="AJ7" s="931"/>
      <c r="AK7" s="929"/>
      <c r="AL7" s="905">
        <v>5</v>
      </c>
      <c r="AM7" s="907">
        <f>INDEX(Cups,AL7)</f>
        <v>0.5</v>
      </c>
      <c r="AN7" s="908" t="s">
        <v>313</v>
      </c>
      <c r="AO7" s="997"/>
      <c r="AP7" s="997"/>
      <c r="AQ7" s="908"/>
      <c r="AR7" s="905">
        <v>1</v>
      </c>
      <c r="AS7" s="907">
        <f>INDEX(Cups,AR7)</f>
        <v>0</v>
      </c>
      <c r="AT7" s="993" t="s">
        <v>314</v>
      </c>
      <c r="AU7" s="983"/>
      <c r="AV7" s="983"/>
      <c r="AW7" s="983"/>
      <c r="AX7" s="905">
        <v>1</v>
      </c>
      <c r="AY7" s="907">
        <f>INDEX(Cups,AX7)</f>
        <v>0</v>
      </c>
      <c r="AZ7" s="995" t="s">
        <v>315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14</v>
      </c>
      <c r="AD10" s="244" t="str">
        <f aca="true" t="shared" si="6" ref="AD10:AD19">INDEX(GREEN,AC10)</f>
        <v>Spinach</v>
      </c>
      <c r="AE10" s="244"/>
      <c r="AF10" s="320">
        <v>2</v>
      </c>
      <c r="AG10" s="320">
        <f aca="true" t="shared" si="7" ref="AG10:AG19">IF(AD10=0,"",INDEX(Cups,AF10))</f>
        <v>0.125</v>
      </c>
      <c r="AH10" s="100"/>
      <c r="AI10" s="100">
        <v>3</v>
      </c>
      <c r="AJ10" s="100" t="str">
        <f aca="true" t="shared" si="8" ref="AJ10:AJ19">INDEX(RED,AI10)</f>
        <v>Carrots</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28</v>
      </c>
      <c r="BB10" s="248" t="str">
        <f aca="true" t="shared" si="13" ref="BB10:BB19">INDEX(OTHER,BA10)</f>
        <v>Snowpeas</v>
      </c>
      <c r="BC10" s="249"/>
      <c r="BD10" s="85">
        <v>2</v>
      </c>
      <c r="BE10" s="85">
        <f aca="true" t="shared" si="14" ref="BE10:BE19">IF(BB10=0,"",INDEX(Cups,BD10))</f>
        <v>0.125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739</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740</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532</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34</v>
      </c>
      <c r="D3" s="852"/>
      <c r="E3" s="852"/>
      <c r="F3" s="852"/>
      <c r="G3" s="852"/>
      <c r="H3" s="852"/>
      <c r="I3" s="852"/>
      <c r="J3" s="852"/>
      <c r="K3" s="852"/>
      <c r="L3" s="852"/>
      <c r="M3" s="852"/>
      <c r="N3" s="852"/>
      <c r="O3" s="852"/>
      <c r="P3" s="852"/>
      <c r="Q3" s="852"/>
      <c r="R3" s="852"/>
      <c r="S3" s="852"/>
      <c r="T3" s="852"/>
      <c r="U3" s="852"/>
      <c r="V3" s="852"/>
      <c r="W3" s="852"/>
      <c r="X3" s="852"/>
      <c r="Y3" s="852"/>
      <c r="Z3" s="853"/>
      <c r="AB3" s="884" t="s">
        <v>502</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435</v>
      </c>
      <c r="T4" s="882"/>
      <c r="U4" s="882"/>
      <c r="V4" s="882"/>
      <c r="W4" s="882"/>
      <c r="X4" s="882"/>
      <c r="Y4" s="882"/>
      <c r="Z4" s="883"/>
      <c r="AB4" s="886" t="s">
        <v>741</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252</v>
      </c>
      <c r="AC5" s="463"/>
      <c r="AD5" s="463"/>
      <c r="AE5" s="894" t="s">
        <v>62</v>
      </c>
      <c r="AF5" s="464"/>
      <c r="AG5" s="464"/>
      <c r="AH5" s="875" t="s">
        <v>253</v>
      </c>
      <c r="AI5" s="465"/>
      <c r="AJ5" s="465"/>
      <c r="AK5" s="875" t="s">
        <v>62</v>
      </c>
      <c r="AL5" s="464"/>
      <c r="AM5" s="464"/>
      <c r="AN5" s="876" t="s">
        <v>254</v>
      </c>
      <c r="AO5" s="466"/>
      <c r="AP5" s="466"/>
      <c r="AQ5" s="876" t="s">
        <v>62</v>
      </c>
      <c r="AR5" s="464"/>
      <c r="AS5" s="464"/>
      <c r="AT5" s="904" t="s">
        <v>255</v>
      </c>
      <c r="AU5" s="467"/>
      <c r="AV5" s="467"/>
      <c r="AW5" s="904" t="s">
        <v>62</v>
      </c>
      <c r="AX5" s="464"/>
      <c r="AY5" s="464"/>
      <c r="AZ5" s="985" t="s">
        <v>256</v>
      </c>
      <c r="BA5" s="468"/>
      <c r="BB5" s="469"/>
      <c r="BC5" s="899" t="s">
        <v>62</v>
      </c>
      <c r="BD5" s="981">
        <v>5</v>
      </c>
      <c r="BE5" s="982">
        <f>INDEX(Cups,BD5)</f>
        <v>0.5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4</v>
      </c>
      <c r="B7" s="496" t="str">
        <f>INDEX(meals,A7)</f>
        <v>Pepperoni Pizza</v>
      </c>
      <c r="C7" s="502">
        <v>1</v>
      </c>
      <c r="D7" s="95"/>
      <c r="E7" s="205">
        <f>IF(B7=0,"",FLOOR(VLOOKUP(A7,'All Meals'!$A$12:$V$61,4),0.25))</f>
        <v>2</v>
      </c>
      <c r="F7" s="206" t="str">
        <f>IF(B7=0,"",IF(E7="","No",IF(E7&gt;=1,"Yes","No")))</f>
        <v>Yes</v>
      </c>
      <c r="G7" s="205">
        <f>IF(B7=0,"",FLOOR(VLOOKUP(A7,'All Meals'!$A$12:$V$61,5),0.25))</f>
        <v>2.25</v>
      </c>
      <c r="H7" s="207" t="str">
        <f>IF(B7=0,"",IF(G7="","No",IF(G7&gt;=1,"Yes","No")))</f>
        <v>Yes</v>
      </c>
      <c r="I7" s="284">
        <f>IF(B7=0,"",FLOOR(VLOOKUP(A7,'All Meals'!$A$12:$V$61,6),0.25))</f>
        <v>2.25</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306</v>
      </c>
      <c r="AC7" s="897"/>
      <c r="AD7" s="897"/>
      <c r="AE7" s="910"/>
      <c r="AF7" s="905">
        <v>1</v>
      </c>
      <c r="AG7" s="907">
        <f>INDEX(Cups,AF7)</f>
        <v>0</v>
      </c>
      <c r="AH7" s="929" t="s">
        <v>307</v>
      </c>
      <c r="AI7" s="931"/>
      <c r="AJ7" s="931"/>
      <c r="AK7" s="929"/>
      <c r="AL7" s="905">
        <v>1</v>
      </c>
      <c r="AM7" s="907">
        <f>INDEX(Cups,AL7)</f>
        <v>0</v>
      </c>
      <c r="AN7" s="908" t="s">
        <v>308</v>
      </c>
      <c r="AO7" s="997"/>
      <c r="AP7" s="997"/>
      <c r="AQ7" s="908"/>
      <c r="AR7" s="905">
        <v>1</v>
      </c>
      <c r="AS7" s="907">
        <f>INDEX(Cups,AR7)</f>
        <v>0</v>
      </c>
      <c r="AT7" s="993" t="s">
        <v>309</v>
      </c>
      <c r="AU7" s="983"/>
      <c r="AV7" s="983"/>
      <c r="AW7" s="983"/>
      <c r="AX7" s="905">
        <v>5</v>
      </c>
      <c r="AY7" s="907">
        <f>INDEX(Cups,AX7)</f>
        <v>0.5</v>
      </c>
      <c r="AZ7" s="995" t="s">
        <v>310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v>
      </c>
      <c r="AJ10" s="100">
        <f aca="true" t="shared" si="8" ref="AJ10:AJ19">INDEX(RED,AI10)</f>
        <v>0</v>
      </c>
      <c r="AK10" s="100"/>
      <c r="AL10" s="320">
        <v>1</v>
      </c>
      <c r="AM10" s="320">
        <f aca="true" t="shared" si="9" ref="AM10:AM19">IF(AJ10=0,"",INDEX(Cups,AL10))</f>
      </c>
      <c r="AN10" s="245"/>
      <c r="AO10" s="245">
        <v>1</v>
      </c>
      <c r="AP10" s="245">
        <f aca="true" t="shared" si="10" ref="AP10:AP19">INDEX(BEANS,AO10)</f>
        <v>0</v>
      </c>
      <c r="AQ10" s="245"/>
      <c r="AR10" s="320">
        <v>1</v>
      </c>
      <c r="AS10" s="320">
        <f aca="true" t="shared" si="11" ref="AS10:AS19">IF(AP10=0,"",INDEX(Cups,AR10))</f>
      </c>
      <c r="AT10" s="246"/>
      <c r="AU10" s="246">
        <v>9</v>
      </c>
      <c r="AV10" s="246" t="str">
        <f aca="true" t="shared" si="12" ref="AV10:AV19">INDEX(STARCHY,AU10)</f>
        <v>Potatoes</v>
      </c>
      <c r="AW10" s="246"/>
      <c r="AX10" s="320">
        <v>5</v>
      </c>
      <c r="AY10" s="320">
        <f>IF(AV10=0,"",INDEX(Cups,AX10))</f>
        <v>0.5</v>
      </c>
      <c r="AZ10" s="247"/>
      <c r="BA10" s="247">
        <v>6</v>
      </c>
      <c r="BB10" s="248" t="str">
        <f aca="true" t="shared" si="13" ref="BB10:BB19">INDEX(OTHER,BA10)</f>
        <v>Beans, green/snap/yellow</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Lauren</cp:lastModifiedBy>
  <cp:lastPrinted>2012-05-31T18:43:37Z</cp:lastPrinted>
  <dcterms:created xsi:type="dcterms:W3CDTF">2012-03-21T19:15:44Z</dcterms:created>
  <dcterms:modified xsi:type="dcterms:W3CDTF">2012-10-21T15:33:55Z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