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11"/>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<sst xmlns="http://schemas.openxmlformats.org/spreadsheetml/2006/main" count="1518" uniqueCount="809">
  <si>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</si>
  <si>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</si>
  <si>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</si>
  <si>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</si>
  <si>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</si>
  <si>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</si>
  <si>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</si>
  <si>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</si>
  <si>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</si>
  <si>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</si>
  <si>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</si>
  <si>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</si>
  <si>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</si>
  <si>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</si>
  <si>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</si>
  <si>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</si>
  <si>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</si>
  <si>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</si>
  <si>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</si>
  <si>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</si>
  <si>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</si>
  <si>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</si>
  <si>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</si>
  <si>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</si>
  <si>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</si>
  <si>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</si>
  <si>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</si>
  <si>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</si>
  <si>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</si>
  <si>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</si>
  <si>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</si>
  <si>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</si>
  <si>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</si>
  <si>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</si>
  <si>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</si>
  <si>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</si>
  <si>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</si>
  <si>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</si>
  <si>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</si>
  <si>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</si>
  <si>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</si>
  <si>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</si>
  <si>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</si>
  <si>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</si>
  <si>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</si>
  <si>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</si>
  <si>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</si>
  <si>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</si>
  <si>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</si>
  <si>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</si>
  <si>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</si>
  <si>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</si>
  <si>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</si>
  <si>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</si>
  <si>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</si>
  <si>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</si>
  <si>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</si>
  <si>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</si>
  <si>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</si>
  <si>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</si>
  <si>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</si>
  <si>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</si>
  <si>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</si>
  <si>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</si>
  <si>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</si>
  <si>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</si>
  <si>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</si>
  <si>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</si>
  <si>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</si>
  <si>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</si>
  <si>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</si>
  <si>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</si>
  <si>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</si>
  <si>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</si>
  <si>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</si>
  <si>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</si>
  <si>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</si>
  <si>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</si>
  <si>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</si>
  <si>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</si>
  <si>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</si>
  <si>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</si>
  <si>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</si>
  <si>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</si>
  <si>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</si>
  <si>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</si>
  <si>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</si>
  <si>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</si>
  <si>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</si>
  <si>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</si>
  <si>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</si>
  <si>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</si>
  <si>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</si>
  <si>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</si>
  <si>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</si>
  <si>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</si>
  <si>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</si>
  <si>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</si>
  <si>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</si>
  <si>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</si>
  <si>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</si>
  <si>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</si>
  <si>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</si>
  <si>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</si>
  <si>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</si>
  <si>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</si>
  <si>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</si>
  <si>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</si>
  <si>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</si>
  <si>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</si>
  <si>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</si>
  <si>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</si>
  <si>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</si>
  <si>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</si>
  <si>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</si>
  <si>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</si>
  <si>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</si>
  <si>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</si>
  <si>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</si>
  <si>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</si>
  <si>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</si>
  <si>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</si>
  <si>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</si>
  <si>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</si>
  <si>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</si>
  <si>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</si>
  <si>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</si>
  <si>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</si>
  <si>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</si>
  <si>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</si>
  <si>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</si>
  <si>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</si>
  <si>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</si>
  <si>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</si>
  <si>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</si>
  <si>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</si>
  <si>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</si>
  <si>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</si>
  <si>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</si>
  <si>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</si>
  <si>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</si>
  <si>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</si>
  <si>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</si>
  <si>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</si>
  <si>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</si>
  <si>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</si>
  <si>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</si>
  <si>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</si>
  <si>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</si>
  <si>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</si>
  <si>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</si>
  <si>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</si>
  <si>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</si>
  <si>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</si>
  <si>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</si>
  <si>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</si>
  <si>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</si>
  <si>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</si>
  <si>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</si>
  <si>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</si>
  <si>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</si>
  <si>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</si>
  <si>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</si>
  <si>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</si>
  <si>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</si>
  <si>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</si>
  <si>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</si>
  <si>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</si>
  <si>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</si>
  <si>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</si>
  <si>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</si>
  <si>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</si>
  <si>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</si>
  <si>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</si>
  <si>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</si>
  <si>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</si>
  <si>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</si>
  <si>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</si>
  <si>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</si>
  <si>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</si>
  <si>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</si>
  <si>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</si>
  <si>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</si>
  <si>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</si>
  <si>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</si>
  <si>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</si>
  <si>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</si>
  <si>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</si>
  <si>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</si>
  <si>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</si>
  <si>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</si>
  <si>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</si>
  <si>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</si>
  <si>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</si>
  <si>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</si>
  <si>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</si>
  <si>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</si>
  <si>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</si>
  <si>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</si>
  <si>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</si>
  <si>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</si>
  <si>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</si>
  <si>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</si>
  <si>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</si>
  <si>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</si>
  <si>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</si>
  <si>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</si>
  <si>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</si>
  <si>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</si>
  <si>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</si>
  <si>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</si>
  <si>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</si>
  <si>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</si>
  <si>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</si>
  <si>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</si>
  <si>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</si>
  <si>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</si>
  <si>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</si>
  <si>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</si>
  <si>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</si>
  <si>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</si>
  <si>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</si>
  <si>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</si>
  <si>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</si>
  <si>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</si>
  <si>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</si>
  <si>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</si>
  <si>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</si>
  <si>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</si>
  <si>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</si>
  <si>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</si>
  <si>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</si>
  <si>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</si>
  <si>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</si>
  <si>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</si>
  <si>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</si>
  <si>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</si>
  <si>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</si>
  <si>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</si>
  <si>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</si>
  <si>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</si>
  <si>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</si>
  <si>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</si>
  <si>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</si>
  <si>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</si>
  <si>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</si>
  <si>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</si>
  <si>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</si>
  <si>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</si>
  <si>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</si>
  <si>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</si>
  <si>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</si>
  <si>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</si>
  <si>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</si>
  <si>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</si>
  <si>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</si>
  <si>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</si>
  <si>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</si>
  <si>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</si>
  <si>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</si>
  <si>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</si>
  <si>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</si>
  <si>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</si>
  <si>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</si>
  <si>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</si>
  <si>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</si>
  <si>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</si>
  <si>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</si>
  <si>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</si>
  <si>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</si>
  <si>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</si>
  <si>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</si>
  <si>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</si>
  <si>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</si>
  <si>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</si>
  <si>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</si>
  <si>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</si>
  <si>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</si>
  <si>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</si>
  <si>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</si>
  <si>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</si>
  <si>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</si>
  <si>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</si>
  <si>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</si>
  <si>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</si>
  <si>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</si>
  <si>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</si>
  <si>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</si>
  <si>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</si>
  <si>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</si>
  <si>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</si>
  <si>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</si>
  <si>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</si>
  <si>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</si>
  <si>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</si>
  <si>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</si>
  <si>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</si>
  <si>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</si>
  <si>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</si>
  <si>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</si>
  <si>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</si>
  <si>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</si>
  <si>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</si>
  <si>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</si>
  <si>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</si>
  <si>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</si>
  <si>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</si>
  <si>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</si>
  <si>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</si>
  <si>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</si>
  <si>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</si>
  <si>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</si>
  <si>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</si>
  <si>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</si>
  <si>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</si>
  <si>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</si>
  <si>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</si>
  <si>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</si>
  <si>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</si>
  <si>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</si>
  <si>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</si>
  <si>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</si>
  <si>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</si>
  <si>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</si>
  <si>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</si>
  <si>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</si>
  <si>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</si>
  <si>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</si>
  <si>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</si>
  <si>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</si>
  <si>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</si>
  <si>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</si>
  <si>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</si>
  <si>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</si>
  <si>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</si>
  <si>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</si>
  <si>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</si>
  <si>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</si>
  <si>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</si>
  <si>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</si>
  <si>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</si>
  <si>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</si>
  <si>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</si>
  <si>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</si>
  <si>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</si>
  <si>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</si>
  <si>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</si>
  <si>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</si>
  <si>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</si>
  <si>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</si>
  <si>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</si>
  <si>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</si>
  <si>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</si>
  <si>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</si>
  <si>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</si>
  <si>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</si>
  <si>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</si>
  <si>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</si>
  <si>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</si>
  <si>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</si>
  <si>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</si>
  <si>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</si>
  <si>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</si>
  <si>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</si>
  <si>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</si>
  <si>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</si>
  <si>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</si>
  <si>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</si>
  <si>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</si>
  <si>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</si>
  <si>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</si>
  <si>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</si>
  <si>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</si>
  <si>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</si>
  <si>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</si>
  <si>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</si>
  <si>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</si>
  <si>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</si>
  <si>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</si>
  <si>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</si>
  <si>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</si>
  <si>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</si>
  <si>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</si>
  <si>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</si>
  <si>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</si>
  <si>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</si>
  <si>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</si>
  <si>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</si>
  <si>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</si>
  <si>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</si>
  <si>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</si>
  <si>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</si>
  <si>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</si>
  <si>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</si>
  <si>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</si>
  <si>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</si>
  <si>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</si>
  <si>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</si>
  <si>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</si>
  <si>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</si>
  <si>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</si>
  <si>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</si>
  <si>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</si>
  <si>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</si>
  <si>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</si>
  <si>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</si>
  <si>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</si>
  <si>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</si>
  <si>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</si>
  <si>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</si>
  <si>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</si>
  <si>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</si>
  <si>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</si>
  <si>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</si>
  <si>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</si>
  <si>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</si>
  <si>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</si>
  <si>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</si>
  <si>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</si>
  <si>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</si>
  <si>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</si>
  <si>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</si>
  <si>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</si>
  <si>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</si>
  <si>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</si>
  <si>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</si>
  <si>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</si>
  <si>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</si>
  <si>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</si>
  <si>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</si>
  <si>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</si>
  <si>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</si>
  <si>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</si>
  <si>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</si>
  <si>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</si>
  <si>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</si>
  <si>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</si>
  <si>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</si>
  <si>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</si>
  <si>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</si>
  <si>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</si>
  <si>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</si>
  <si>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</si>
  <si>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</si>
  <si>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</si>
  <si>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</si>
  <si>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</si>
  <si>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</si>
  <si>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</si>
  <si>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</si>
  <si>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</si>
  <si>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</si>
  <si>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</si>
  <si>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</si>
  <si>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</si>
  <si>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</si>
  <si>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</si>
  <si>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</si>
  <si>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</si>
  <si>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</si>
  <si>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</si>
  <si>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</si>
  <si>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</si>
  <si>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</si>
  <si>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</si>
  <si>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</si>
  <si>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</si>
  <si>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</si>
  <si>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</si>
  <si>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</si>
  <si>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</si>
  <si>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</si>
  <si>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</si>
  <si>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</si>
  <si>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</si>
  <si>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</si>
  <si>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</si>
  <si>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</si>
  <si>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</si>
  <si>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</si>
  <si>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</si>
  <si>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</si>
  <si>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</si>
  <si>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</si>
  <si>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</si>
  <si>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</si>
  <si>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</si>
  <si>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</si>
  <si>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</si>
  <si>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</si>
  <si>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</si>
  <si>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</si>
  <si>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</si>
  <si>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</si>
  <si>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</si>
  <si>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</si>
  <si>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</si>
  <si>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</si>
  <si>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</si>
  <si>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</si>
  <si>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</si>
  <si>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</si>
  <si>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</si>
  <si>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</si>
  <si>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</si>
  <si>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</si>
  <si>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</si>
  <si>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</si>
  <si>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</si>
  <si>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</si>
  <si>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</si>
  <si>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</si>
  <si>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</si>
  <si>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</si>
  <si>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</si>
  <si>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</si>
  <si>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</si>
  <si>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</si>
  <si>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</si>
  <si>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</si>
  <si>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</si>
  <si>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</si>
  <si>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</si>
  <si>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</si>
  <si>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</si>
  <si>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</si>
  <si>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</si>
  <si>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</si>
  <si>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</si>
  <si>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</si>
  <si>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</si>
  <si>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</si>
  <si>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</si>
  <si>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</si>
  <si>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</si>
  <si>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</si>
  <si>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</si>
  <si>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</si>
  <si>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</si>
  <si>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</si>
  <si>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</si>
  <si>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</si>
  <si>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</si>
  <si>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</si>
  <si>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</si>
  <si>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</si>
  <si>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</si>
  <si>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</si>
  <si>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</si>
  <si>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</si>
  <si>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</si>
  <si>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</si>
  <si>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</si>
  <si>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</si>
  <si>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</si>
  <si>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</si>
  <si>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</si>
  <si>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</si>
  <si>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</si>
  <si>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</si>
  <si>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</si>
  <si>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</si>
  <si>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</si>
  <si>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</si>
  <si>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</si>
  <si>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</si>
  <si>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</si>
  <si>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</si>
  <si>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</si>
  <si>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</si>
  <si>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</si>
  <si>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</si>
  <si>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</si>
  <si>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</si>
  <si>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</si>
  <si>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</si>
  <si>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</si>
  <si>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</si>
  <si>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</si>
  <si>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</si>
  <si>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</si>
  <si>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</si>
  <si>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</si>
  <si>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</si>
  <si>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</si>
  <si>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</si>
  <si>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</si>
  <si>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</si>
  <si>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</si>
  <si>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</si>
  <si>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</si>
  <si>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</si>
  <si>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</si>
  <si>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</si>
  <si>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</si>
  <si>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</si>
  <si>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</si>
  <si>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</si>
  <si>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</si>
  <si>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</si>
  <si>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</si>
  <si>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</si>
  <si>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</si>
  <si>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</si>
  <si>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</si>
  <si>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</si>
  <si>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</si>
  <si>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</si>
  <si>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</si>
  <si>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</si>
  <si>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</si>
  <si>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</si>
  <si>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</si>
  <si>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</si>
  <si>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</si>
  <si>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</si>
  <si>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</si>
  <si>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</si>
  <si>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</si>
  <si>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</si>
  <si>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</si>
  <si>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</si>
  <si>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</si>
  <si>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</si>
  <si>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</si>
  <si>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</si>
  <si>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</si>
  <si>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</si>
  <si>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</si>
  <si>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</si>
  <si>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</si>
  <si>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</si>
  <si>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</si>
  <si>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</si>
  <si>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</si>
  <si>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</si>
  <si>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</si>
  <si>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</si>
  <si>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</si>
  <si>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</si>
  <si>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</si>
  <si>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</si>
  <si>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</si>
  <si>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</si>
  <si>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</si>
  <si>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</si>
  <si>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</si>
  <si>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</si>
  <si>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</si>
  <si>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</si>
  <si>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</si>
  <si>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</si>
  <si>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</si>
  <si>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</si>
  <si>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</si>
  <si>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</si>
  <si>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</si>
  <si>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</si>
  <si>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</si>
  <si>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</si>
  <si>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</si>
  <si>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</si>
  <si>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</si>
  <si>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</si>
  <si>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</si>
  <si>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</si>
  <si>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</si>
  <si>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</si>
  <si>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</si>
  <si>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</si>
  <si>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</si>
  <si>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</si>
  <si>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</si>
  <si>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</si>
  <si>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</si>
  <si>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</si>
  <si>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</si>
  <si>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</si>
  <si>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</si>
  <si>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</si>
  <si>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</si>
  <si>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</si>
  <si>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</si>
  <si>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</si>
  <si>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</si>
  <si>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</si>
  <si>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</si>
  <si>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</si>
  <si>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</si>
  <si>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</si>
  <si>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</si>
  <si>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</si>
  <si>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</si>
  <si>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</si>
  <si>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</si>
  <si>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</si>
  <si>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</si>
  <si>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</si>
  <si>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</si>
  <si>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</si>
  <si>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</si>
  <si>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</si>
  <si>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</si>
  <si>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</si>
  <si>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</si>
  <si>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</si>
  <si>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</si>
  <si>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</si>
  <si>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</si>
  <si>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</si>
  <si>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</si>
  <si>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</si>
  <si>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</si>
  <si>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</si>
  <si>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</si>
  <si>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</si>
  <si>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</si>
  <si>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</si>
  <si>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</si>
  <si>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</si>
  <si>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</si>
  <si>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</si>
  <si>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</si>
  <si>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</si>
  <si>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</si>
  <si>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</si>
  <si>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</si>
  <si>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</si>
  <si>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</si>
  <si>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</si>
  <si>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</si>
  <si>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</si>
  <si>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</si>
  <si>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</si>
  <si>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</si>
  <si>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</si>
  <si>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</si>
  <si>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</si>
  <si>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</si>
  <si>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</si>
  <si>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</si>
  <si>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</si>
  <si>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</si>
  <si>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</si>
  <si>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</si>
  <si>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</si>
  <si>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</si>
  <si>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</si>
  <si>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</si>
  <si>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</si>
  <si>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</si>
  <si>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</si>
  <si>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</si>
  <si>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</si>
  <si>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</si>
  <si>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</si>
  <si>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</si>
  <si>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</si>
  <si>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</si>
  <si>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</si>
  <si>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</si>
  <si>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</si>
  <si>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</si>
  <si>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</si>
  <si>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</si>
  <si>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</si>
  <si>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</si>
  <si>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</si>
  <si>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</si>
  <si>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</si>
  <si>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</si>
  <si>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</si>
  <si>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</si>
  <si>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</si>
  <si>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</si>
  <si>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</si>
  <si>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</si>
  <si>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</si>
  <si>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</si>
  <si>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</si>
  <si>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</si>
  <si>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</si>
  <si>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</si>
  <si>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</si>
  <si>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</si>
  <si>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</si>
  <si>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</si>
  <si>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</si>
  <si>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</si>
  <si>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</si>
  <si>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</si>
  <si>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</si>
  <si>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</si>
  <si>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</si>
  <si>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</si>
  <si>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</si>
  <si>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</si>
  <si>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</si>
  <si>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</si>
  <si>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</si>
  <si>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</si>
  <si>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</si>
  <si>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 xml:space="preserve">Teriyaki Chicken </t>
  </si>
  <si>
    <t>Santa Fe Wrap</t>
  </si>
  <si>
    <t>Mini Corn Dogs</t>
  </si>
  <si>
    <t>Cheese &amp; Pepperoni Breadstick</t>
  </si>
  <si>
    <t>Hamburger on a Bun</t>
  </si>
  <si>
    <t>Lettuce/Tomato</t>
  </si>
  <si>
    <t>Romaine Lettuce, Tomato, Corn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</si>
</sst>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en\Downloads\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19"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3</v>
      </c>
      <c r="BE5" s="982">
        <f>INDEX(Cups,BD5)</f>
        <v>0.25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Santa Fe Wrap</v>
      </c>
      <c r="C7" s="502">
        <v>1</v>
      </c>
      <c r="D7" s="95"/>
      <c r="E7" s="205">
        <f>IF(B7=0,"",FLOOR(VLOOKUP(A7,'All Meals'!$A$12:$V$61,4),0.25))</f>
        <v>2</v>
      </c>
      <c r="F7" s="206" t="str">
        <f>IF(B7=0,"",IF(E7="","No",IF(E7&gt;=1,"Yes","No")))</f>
        <v>Yes</v>
      </c>
      <c r="G7" s="205">
        <f>IF(B7=0,"",FLOOR(VLOOKUP(A7,'All Meals'!$A$12:$V$61,5),0.25))</f>
        <v>1.75</v>
      </c>
      <c r="H7" s="207" t="str">
        <f>IF(B7=0,"",IF(G7="","No",IF(G7&gt;=1,"Yes","No")))</f>
        <v>Yes</v>
      </c>
      <c r="I7" s="284">
        <f>IF(B7=0,"",FLOOR(VLOOKUP(A7,'All Meals'!$A$12:$V$61,6),0.25))</f>
        <v>0.75</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1</v>
      </c>
      <c r="AG7" s="907">
        <f>INDEX(Cups,AF7)</f>
        <v>0</v>
      </c>
      <c r="AH7" s="929" t="s">
        <v>302</v>
      </c>
      <c r="AI7" s="931"/>
      <c r="AJ7" s="931"/>
      <c r="AK7" s="929"/>
      <c r="AL7" s="905">
        <v>3</v>
      </c>
      <c r="AM7" s="907">
        <f>INDEX(Cups,AL7)</f>
        <v>0.25</v>
      </c>
      <c r="AN7" s="908" t="s">
        <v>303</v>
      </c>
      <c r="AO7" s="997"/>
      <c r="AP7" s="997"/>
      <c r="AQ7" s="908"/>
      <c r="AR7" s="905">
        <v>5</v>
      </c>
      <c r="AS7" s="907">
        <f>INDEX(Cups,AR7)</f>
        <v>0.5</v>
      </c>
      <c r="AT7" s="993" t="s">
        <v>304</v>
      </c>
      <c r="AU7" s="983"/>
      <c r="AV7" s="983"/>
      <c r="AW7" s="983"/>
      <c r="AX7" s="905">
        <v>1</v>
      </c>
      <c r="AY7" s="907">
        <f>INDEX(Cups,AX7)</f>
        <v>0</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12</v>
      </c>
      <c r="AJ10" s="100" t="str">
        <f aca="true" t="shared" si="8" ref="AJ10:AJ19">INDEX(RED,AI10)</f>
        <v>Tomatoes</v>
      </c>
      <c r="AK10" s="100"/>
      <c r="AL10" s="320">
        <v>3</v>
      </c>
      <c r="AM10" s="320">
        <f aca="true" t="shared" si="9" ref="AM10:AM19">IF(AJ10=0,"",INDEX(Cups,AL10))</f>
        <v>0.25</v>
      </c>
      <c r="AN10" s="245"/>
      <c r="AO10" s="245">
        <v>8</v>
      </c>
      <c r="AP10" s="245" t="str">
        <f aca="true" t="shared" si="10" ref="AP10:AP19">INDEX(BEANS,AO10)</f>
        <v>Refried beans</v>
      </c>
      <c r="AQ10" s="245"/>
      <c r="AR10" s="320">
        <v>5</v>
      </c>
      <c r="AS10" s="320">
        <f aca="true" t="shared" si="11" ref="AS10:AS19">IF(AP10=0,"",INDEX(Cups,AR10))</f>
        <v>0.5</v>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808</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Mini Corn Dogs</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0</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1</v>
      </c>
      <c r="AG7" s="907">
        <f>INDEX(Cups,AF7)</f>
        <v>0</v>
      </c>
      <c r="AH7" s="929" t="s">
        <v>297</v>
      </c>
      <c r="AI7" s="931"/>
      <c r="AJ7" s="931"/>
      <c r="AK7" s="929"/>
      <c r="AL7" s="905">
        <v>5</v>
      </c>
      <c r="AM7" s="907">
        <f>INDEX(Cups,AL7)</f>
        <v>0.5</v>
      </c>
      <c r="AN7" s="908" t="s">
        <v>298</v>
      </c>
      <c r="AO7" s="997"/>
      <c r="AP7" s="997"/>
      <c r="AQ7" s="908"/>
      <c r="AR7" s="905">
        <v>1</v>
      </c>
      <c r="AS7" s="907">
        <f>INDEX(Cups,AR7)</f>
        <v>0</v>
      </c>
      <c r="AT7" s="993" t="s">
        <v>299</v>
      </c>
      <c r="AU7" s="983"/>
      <c r="AV7" s="983"/>
      <c r="AW7" s="983"/>
      <c r="AX7" s="905">
        <v>1</v>
      </c>
      <c r="AY7" s="907">
        <f>INDEX(Cups,AX7)</f>
        <v>0</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8</v>
      </c>
      <c r="AJ10" s="100" t="str">
        <f aca="true" t="shared" si="8" ref="AJ10:AJ19">INDEX(RED,AI10)</f>
        <v>Sweet potatoes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70" zoomScaleNormal="70" zoomScalePageLayoutView="0" workbookViewId="0" topLeftCell="A1">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1</v>
      </c>
      <c r="D5" s="288">
        <f>MIN(Wednesday!K7:K26)</f>
        <v>0.5</v>
      </c>
      <c r="E5" s="288">
        <f>MIN(Thursday!K7:K26)</f>
        <v>0.5</v>
      </c>
      <c r="F5" s="288">
        <f>MIN(Friday!K7:K26)</f>
        <v>0.5</v>
      </c>
      <c r="G5" s="354">
        <f>SUM(B5:F5)</f>
        <v>3</v>
      </c>
      <c r="H5" s="118">
        <v>2.5</v>
      </c>
      <c r="I5" s="119" t="str">
        <f>IF(G5&gt;=H5,"Yes","No")</f>
        <v>Yes</v>
      </c>
      <c r="L5" s="1043"/>
      <c r="M5" s="1044"/>
      <c r="N5" s="1027">
        <f>S6</f>
        <v>3</v>
      </c>
      <c r="O5" s="1027"/>
      <c r="P5" s="1027">
        <f>S7</f>
        <v>0.5</v>
      </c>
      <c r="Q5" s="1027"/>
      <c r="R5" s="1016">
        <f>IF(ISERROR(P5/N5),0,P5/N5)</f>
        <v>0.16666666666666666</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1</v>
      </c>
      <c r="P6" s="136">
        <f>MAX(Wednesday!K7:K26)</f>
        <v>0.5</v>
      </c>
      <c r="Q6" s="136">
        <f>MAX(Thursday!K7:K26)</f>
        <v>0.5</v>
      </c>
      <c r="R6" s="136">
        <f>MAX(Friday!K7:K26)</f>
        <v>0.5</v>
      </c>
      <c r="S6" s="365">
        <f>SUM(N6:R6)</f>
        <v>3</v>
      </c>
      <c r="T6" s="345"/>
      <c r="U6" s="345"/>
    </row>
    <row r="7" spans="1:21" ht="30" customHeight="1" hidden="1">
      <c r="A7" s="342"/>
      <c r="B7" s="343"/>
      <c r="C7" s="343"/>
      <c r="D7" s="343"/>
      <c r="E7" s="343"/>
      <c r="F7" s="343"/>
      <c r="G7" s="344"/>
      <c r="H7" s="345"/>
      <c r="I7" s="345"/>
      <c r="L7" s="346"/>
      <c r="M7" s="346" t="s">
        <v>323</v>
      </c>
      <c r="N7" s="141">
        <f>MAX(Monday!M7:M26)</f>
        <v>0</v>
      </c>
      <c r="O7" s="141">
        <f>MAX(Tuesday!M7:M26)</f>
        <v>0.5</v>
      </c>
      <c r="P7" s="141">
        <f>MAX(Wednesday!M7:M26)</f>
        <v>0</v>
      </c>
      <c r="Q7" s="141">
        <f>MAX(Thursday!M7:M26)</f>
        <v>0</v>
      </c>
      <c r="R7" s="141">
        <f>MAX(Friday!M7:M26)</f>
        <v>0</v>
      </c>
      <c r="S7" s="366">
        <f>SUM(N7:R7)</f>
        <v>0.5</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1</v>
      </c>
      <c r="C10" s="130">
        <f>MIN(Tuesday!N7:N26)</f>
        <v>0.75</v>
      </c>
      <c r="D10" s="130">
        <f>MIN(Wednesday!N7:N26)</f>
        <v>1</v>
      </c>
      <c r="E10" s="130">
        <f>MIN(Thursday!N7:N26)</f>
        <v>1</v>
      </c>
      <c r="F10" s="130">
        <f>MIN(Friday!N7:N26)</f>
        <v>1</v>
      </c>
      <c r="G10" s="131">
        <f aca="true" t="shared" si="0" ref="G10:G17">SUM(B10:F10)</f>
        <v>4.75</v>
      </c>
      <c r="H10" s="641">
        <v>3.75</v>
      </c>
      <c r="I10" s="133" t="str">
        <f aca="true" t="shared" si="1" ref="I10:I17">IF(G10&gt;=H10,"Yes","No")</f>
        <v>Yes</v>
      </c>
      <c r="L10" s="1030"/>
      <c r="M10" s="1031"/>
      <c r="N10" s="1027">
        <f>S11</f>
        <v>4.75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1</v>
      </c>
      <c r="O11" s="136">
        <f>MAX(Tuesday!N7:N26)</f>
        <v>0.75</v>
      </c>
      <c r="P11" s="136">
        <f>MAX(Wednesday!N7:N26)</f>
        <v>1</v>
      </c>
      <c r="Q11" s="136">
        <f>MAX(Thursday!N7:N26)</f>
        <v>1</v>
      </c>
      <c r="R11" s="136">
        <f>MAX(Friday!N7:N26)</f>
        <v>1</v>
      </c>
      <c r="S11" s="365">
        <f>SUM(N11:R11)</f>
        <v>4.75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0.75</v>
      </c>
      <c r="D13" s="135">
        <f>IF(Wednesday!AR3=TRUE,SUM('Optional VegBar'!G16,Wednesday!AG7),Wednesday!AG7)</f>
        <v>0.5</v>
      </c>
      <c r="E13" s="135">
        <f>IF(Thursday!AR3=TRUE,SUM('Optional VegBar'!G16,Thursday!AG7),Thursday!AG7)</f>
        <v>0</v>
      </c>
      <c r="F13" s="135">
        <f>IF(Friday!AR3=TRUE,SUM('Optional VegBar'!G16,Friday!AG7),Friday!AG7)</f>
        <v>0</v>
      </c>
      <c r="G13" s="136">
        <f t="shared" si="0"/>
        <v>1.25</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v>
      </c>
      <c r="C14" s="140">
        <f>IF(Tuesday!AR3=TRUE,SUM('Optional VegBar'!M16,Tuesday!AM7),Tuesday!AM7)</f>
        <v>0</v>
      </c>
      <c r="D14" s="140">
        <f>IF(Wednesday!AR3=TRUE,SUM('Optional VegBar'!M16,Wednesday!AM7),Wednesday!AM7)</f>
        <v>0.5</v>
      </c>
      <c r="E14" s="140">
        <f>IF(Thursday!AR3=TRUE,SUM('Optional VegBar'!M16,Thursday!AM7),Thursday!AM7)</f>
        <v>0.25</v>
      </c>
      <c r="F14" s="140">
        <f>IF(Friday!AR3=TRUE,SUM('Optional VegBar'!M16,Friday!AM7),Friday!AM7)</f>
        <v>0.5</v>
      </c>
      <c r="G14" s="141">
        <f t="shared" si="0"/>
        <v>1.25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0.5</v>
      </c>
      <c r="F15" s="140">
        <f>IF(Friday!AR3=TRUE,SUM('Optional VegBar'!S16,Friday!AS7),Friday!AS7)</f>
        <v>0</v>
      </c>
      <c r="G15" s="141">
        <f t="shared" si="0"/>
        <v>0.5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0.75</v>
      </c>
      <c r="C16" s="140">
        <f>IF(Tuesday!AR3=TRUE,SUM('Optional VegBar'!Y16,Tuesday!AY7),Tuesday!AY7)</f>
        <v>0</v>
      </c>
      <c r="D16" s="140">
        <f>IF(Wednesday!AR3=TRUE,SUM('Optional VegBar'!Y16,Wednesday!AY7),Wednesday!AY7)</f>
        <v>0</v>
      </c>
      <c r="E16" s="140">
        <f>IF(Thursday!AR3=TRUE,SUM('Optional VegBar'!Y16,Thursday!AY7),Thursday!AY7)</f>
        <v>0</v>
      </c>
      <c r="F16" s="140">
        <f>IF(Friday!AR3=TRUE,SUM('Optional VegBar'!Y16,Friday!AY7),Friday!AY7)</f>
        <v>0</v>
      </c>
      <c r="G16" s="141">
        <f t="shared" si="0"/>
        <v>0.75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0.125</v>
      </c>
      <c r="C17" s="143">
        <f>IF(Tuesday!AR3=TRUE,SUM('Optional VegBar'!AE16,Tuesday!BE5),Tuesday!BE5)</f>
        <v>0</v>
      </c>
      <c r="D17" s="143">
        <f>IF(Wednesday!AR3=TRUE,SUM('Optional VegBar'!AE16,Wednesday!BE5),Wednesday!BE5)</f>
        <v>0</v>
      </c>
      <c r="E17" s="143">
        <f>IF(Thursday!AR3=TRUE,SUM('Optional VegBar'!AE16,Thursday!BE5),Thursday!BE5)</f>
        <v>0.25</v>
      </c>
      <c r="F17" s="143">
        <f>IF(Friday!AR3=TRUE,SUM('Optional VegBar'!AE16,Friday!BE5),Friday!BE5)</f>
        <v>0.5</v>
      </c>
      <c r="G17" s="368">
        <f t="shared" si="0"/>
        <v>0.875</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63.75"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2</v>
      </c>
      <c r="C20" s="280">
        <f>MIN(Tuesday!E7:E26)</f>
        <v>2</v>
      </c>
      <c r="D20" s="280">
        <f>MIN(Wednesday!E7:E26)</f>
        <v>2</v>
      </c>
      <c r="E20" s="280">
        <f>MIN(Thursday!E7:E26)</f>
        <v>2</v>
      </c>
      <c r="F20" s="280">
        <f>MIN(Friday!E7:E26)</f>
        <v>2</v>
      </c>
      <c r="G20" s="278">
        <f>SUM(B20:F20)</f>
        <v>10</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1</v>
      </c>
      <c r="D24" s="277">
        <f>MIN(Wednesday!G7:G26)</f>
        <v>2</v>
      </c>
      <c r="E24" s="277">
        <f>MIN(Thursday!G7:G26)</f>
        <v>1.75</v>
      </c>
      <c r="F24" s="277">
        <f>MIN(Friday!G7:G26)</f>
        <v>2</v>
      </c>
      <c r="G24" s="278">
        <f>SUM(B24:F24)</f>
        <v>8.75</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1</v>
      </c>
      <c r="D25" s="277">
        <f>MAX(Wednesday!G7:G26)</f>
        <v>2</v>
      </c>
      <c r="E25" s="277">
        <f>MAX(Thursday!G7:G26)</f>
        <v>1.75</v>
      </c>
      <c r="F25" s="277">
        <f>MAX(Friday!G7:G26)</f>
        <v>2</v>
      </c>
      <c r="G25" s="279">
        <f>SUM(B25:F25)</f>
        <v>8.75</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0</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8.75</v>
      </c>
      <c r="D28" s="154" t="s">
        <v>92</v>
      </c>
      <c r="E28" s="187">
        <f>SUM(Monday:Friday!I7:I26)</f>
        <v>5.75</v>
      </c>
      <c r="F28" s="155" t="s">
        <v>91</v>
      </c>
      <c r="G28" s="316">
        <f>IF(ISERROR(E28/C28),0,E28/C28)</f>
        <v>0.6571428571428571</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39" t="s">
        <v>4</v>
      </c>
      <c r="D5" s="918" t="s">
        <v>18</v>
      </c>
      <c r="E5" s="1073" t="s">
        <v>13</v>
      </c>
      <c r="F5" s="32"/>
      <c r="G5" s="32"/>
      <c r="H5" s="32"/>
      <c r="I5" s="32"/>
      <c r="J5" s="916" t="s">
        <v>51</v>
      </c>
      <c r="K5" s="809"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0.6</v>
      </c>
      <c r="F8" s="183" t="s">
        <v>121</v>
      </c>
      <c r="G8" s="523"/>
      <c r="H8" s="523"/>
      <c r="I8" s="663">
        <f>'Weekly Report'!G5</f>
        <v>3</v>
      </c>
      <c r="J8" s="528"/>
      <c r="K8" s="528"/>
      <c r="M8" s="669" t="str">
        <f>IF('All Meals'!C13="","",'All Meals'!C13)</f>
        <v>Hamburger on a Bun</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Teriyaki Chicken </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Cheese &amp; Pepperoni Breadstick</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Santa Fe Wrap</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Mini Corn Dogs</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1"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2"/>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1.2837837837837838</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1.2837837837837838</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0.5135135135135136</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0.7702702702702703</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0.8986486486486487</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80" zoomScaleNormal="80" zoomScalePageLayoutView="0" workbookViewId="0" topLeftCell="A1">
      <pane xSplit="3" ySplit="10" topLeftCell="E15" activePane="bottomRight" state="frozen"/>
      <selection pane="topLeft" activeCell="A1" sqref="A1"/>
      <selection pane="topRight" activeCell="A1" sqref="A1"/>
      <selection pane="bottomLeft" activeCell="A1" sqref="A1"/>
      <selection pane="bottomRight" activeCell="C13" sqref="C13"/>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7" t="s">
        <v>718</v>
      </c>
      <c r="B1" s="788"/>
      <c r="C1" s="789"/>
      <c r="D1" s="789"/>
      <c r="E1" s="789"/>
      <c r="F1" s="789"/>
      <c r="G1" s="789"/>
      <c r="H1" s="789"/>
      <c r="I1" s="789"/>
      <c r="J1" s="789"/>
      <c r="K1" s="789"/>
      <c r="L1" s="789"/>
      <c r="M1" s="789"/>
      <c r="N1" s="789"/>
      <c r="O1" s="789"/>
      <c r="P1" s="789"/>
      <c r="Q1" s="789"/>
      <c r="R1" s="789"/>
      <c r="S1" s="789"/>
      <c r="T1" s="790"/>
    </row>
    <row r="2" spans="1:20" s="196" customFormat="1" ht="26.25" customHeight="1">
      <c r="A2" s="400"/>
      <c r="B2" s="801" t="s">
        <v>447</v>
      </c>
      <c r="C2" s="802"/>
      <c r="D2" s="802"/>
      <c r="E2" s="802"/>
      <c r="F2" s="802"/>
      <c r="G2" s="807"/>
      <c r="H2" s="807"/>
      <c r="I2" s="807"/>
      <c r="J2" s="807"/>
      <c r="K2" s="807"/>
      <c r="L2" s="807"/>
      <c r="M2" s="807"/>
      <c r="N2" s="807"/>
      <c r="O2" s="807"/>
      <c r="P2" s="807"/>
      <c r="Q2" s="807"/>
      <c r="R2" s="807"/>
      <c r="S2" s="807"/>
      <c r="T2" s="808"/>
    </row>
    <row r="3" spans="1:20" s="196" customFormat="1" ht="23.25" customHeight="1" thickBot="1">
      <c r="A3" s="400"/>
      <c r="B3" s="827" t="s">
        <v>719</v>
      </c>
      <c r="C3" s="828"/>
      <c r="D3" s="828"/>
      <c r="E3" s="828"/>
      <c r="F3" s="828"/>
      <c r="G3" s="823"/>
      <c r="H3" s="823"/>
      <c r="I3" s="823"/>
      <c r="J3" s="823"/>
      <c r="K3" s="823"/>
      <c r="L3" s="823"/>
      <c r="M3" s="823"/>
      <c r="N3" s="823"/>
      <c r="O3" s="823"/>
      <c r="P3" s="823"/>
      <c r="Q3" s="823"/>
      <c r="R3" s="823"/>
      <c r="S3" s="823"/>
      <c r="T3" s="824"/>
    </row>
    <row r="4" spans="2:26" ht="46.5" customHeight="1" thickBot="1">
      <c r="B4" s="834" t="s">
        <v>645</v>
      </c>
      <c r="C4" s="834"/>
      <c r="D4" s="834"/>
      <c r="E4" s="834"/>
      <c r="F4" s="834"/>
      <c r="G4" s="834"/>
      <c r="H4" s="834"/>
      <c r="I4" s="834"/>
      <c r="J4" s="834"/>
      <c r="K4" s="834"/>
      <c r="L4" s="834"/>
      <c r="M4" s="834"/>
      <c r="N4" s="834"/>
      <c r="O4" s="834"/>
      <c r="P4" s="834"/>
      <c r="Q4" s="834"/>
      <c r="R4" s="834"/>
      <c r="S4" s="834"/>
      <c r="T4" s="834"/>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35" t="s">
        <v>443</v>
      </c>
      <c r="D6" s="791"/>
      <c r="E6" s="791"/>
      <c r="F6" s="791" t="s">
        <v>580</v>
      </c>
      <c r="G6" s="791"/>
      <c r="H6" s="791" t="s">
        <v>444</v>
      </c>
      <c r="I6" s="791"/>
      <c r="J6" s="791"/>
      <c r="K6" s="791"/>
      <c r="L6" s="791"/>
      <c r="M6" s="791"/>
      <c r="N6" s="791"/>
      <c r="O6" s="791"/>
      <c r="P6" s="791"/>
      <c r="Q6" s="791"/>
      <c r="R6" s="791"/>
      <c r="S6" s="791"/>
      <c r="T6" s="791"/>
      <c r="U6" s="172"/>
      <c r="V6" s="172"/>
      <c r="W6" s="765" t="s">
        <v>238</v>
      </c>
      <c r="X6" s="319">
        <v>1</v>
      </c>
      <c r="Y6" s="319">
        <f>INDEX(Cups,X6)</f>
        <v>0</v>
      </c>
      <c r="Z6" s="331"/>
    </row>
    <row r="7" spans="2:26" s="415" customFormat="1" ht="16.5" customHeight="1">
      <c r="B7" s="811">
        <v>1</v>
      </c>
      <c r="C7" s="812"/>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9" t="s">
        <v>726</v>
      </c>
      <c r="F8" s="830"/>
      <c r="G8" s="831"/>
      <c r="H8" s="794" t="s">
        <v>527</v>
      </c>
      <c r="I8" s="795"/>
      <c r="J8" s="795"/>
      <c r="K8" s="796"/>
      <c r="L8" s="420"/>
      <c r="M8" s="420"/>
      <c r="N8" s="836" t="s">
        <v>528</v>
      </c>
      <c r="O8" s="837"/>
      <c r="P8" s="837"/>
      <c r="Q8" s="838"/>
      <c r="R8" s="420"/>
      <c r="S8" s="420"/>
      <c r="T8" s="458" t="s">
        <v>529</v>
      </c>
      <c r="U8" s="172"/>
      <c r="V8" s="172"/>
      <c r="W8" s="766"/>
      <c r="X8" s="319">
        <v>1</v>
      </c>
      <c r="Y8" s="319">
        <f>INDEX(Cups,X8)</f>
        <v>0</v>
      </c>
      <c r="Z8" s="332"/>
    </row>
    <row r="9" spans="1:26" ht="30.75" customHeight="1">
      <c r="A9" s="27"/>
      <c r="B9" s="797"/>
      <c r="C9" s="798"/>
      <c r="D9" s="815" t="s">
        <v>319</v>
      </c>
      <c r="E9" s="825" t="s">
        <v>727</v>
      </c>
      <c r="F9" s="813" t="s">
        <v>320</v>
      </c>
      <c r="G9" s="805" t="s">
        <v>322</v>
      </c>
      <c r="H9" s="839" t="s">
        <v>557</v>
      </c>
      <c r="I9" s="176" t="s">
        <v>5</v>
      </c>
      <c r="J9" s="176" t="s">
        <v>6</v>
      </c>
      <c r="K9" s="792" t="s">
        <v>96</v>
      </c>
      <c r="L9" s="173" t="s">
        <v>89</v>
      </c>
      <c r="M9" s="173" t="s">
        <v>90</v>
      </c>
      <c r="N9" s="809" t="s">
        <v>558</v>
      </c>
      <c r="O9" s="174" t="s">
        <v>7</v>
      </c>
      <c r="P9" s="175" t="s">
        <v>8</v>
      </c>
      <c r="Q9" s="803" t="s">
        <v>539</v>
      </c>
      <c r="R9" s="479" t="s">
        <v>540</v>
      </c>
      <c r="S9" s="479" t="s">
        <v>541</v>
      </c>
      <c r="T9" s="783" t="s">
        <v>321</v>
      </c>
      <c r="U9" s="192"/>
      <c r="V9" s="192"/>
      <c r="W9" s="766"/>
      <c r="X9" s="319">
        <v>1</v>
      </c>
      <c r="Y9" s="319">
        <f>INDEX(Cups,X9)</f>
        <v>0</v>
      </c>
      <c r="Z9" s="332"/>
    </row>
    <row r="10" spans="1:26" s="1" customFormat="1" ht="63" customHeight="1">
      <c r="A10" s="27"/>
      <c r="B10" s="799"/>
      <c r="C10" s="800"/>
      <c r="D10" s="816"/>
      <c r="E10" s="826"/>
      <c r="F10" s="814"/>
      <c r="G10" s="806"/>
      <c r="H10" s="840"/>
      <c r="I10" s="176"/>
      <c r="J10" s="176"/>
      <c r="K10" s="793"/>
      <c r="L10" s="65"/>
      <c r="M10" s="65"/>
      <c r="N10" s="810"/>
      <c r="O10" s="485"/>
      <c r="P10" s="83"/>
      <c r="Q10" s="804"/>
      <c r="R10" s="480"/>
      <c r="S10" s="480"/>
      <c r="T10" s="78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32">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32"/>
    </row>
    <row r="13" spans="1:26" ht="32.25" customHeight="1" thickBot="1">
      <c r="A13" s="27">
        <v>2</v>
      </c>
      <c r="B13" s="327">
        <v>1</v>
      </c>
      <c r="C13" s="599" t="s">
        <v>806</v>
      </c>
      <c r="D13" s="601">
        <v>2</v>
      </c>
      <c r="E13" s="592">
        <v>2</v>
      </c>
      <c r="F13" s="593">
        <v>2</v>
      </c>
      <c r="G13" s="594"/>
      <c r="H13" s="229"/>
      <c r="I13" s="96">
        <v>5</v>
      </c>
      <c r="J13" s="271">
        <f>IF(I13=1,"",INDEX(Cups,I13))</f>
        <v>0.5</v>
      </c>
      <c r="K13" s="230"/>
      <c r="L13" s="81">
        <v>1</v>
      </c>
      <c r="M13" s="81">
        <f t="shared" si="0"/>
      </c>
      <c r="N13" s="229"/>
      <c r="O13" s="401">
        <v>9</v>
      </c>
      <c r="P13" s="84">
        <f t="shared" si="1"/>
        <v>1</v>
      </c>
      <c r="Q13" s="657"/>
      <c r="R13" s="81">
        <v>1</v>
      </c>
      <c r="S13" s="446">
        <f t="shared" si="2"/>
      </c>
      <c r="T13" s="595">
        <v>1</v>
      </c>
      <c r="U13" s="85"/>
      <c r="V13" s="85"/>
      <c r="W13" s="767"/>
      <c r="X13" s="256"/>
      <c r="Y13" s="256"/>
      <c r="Z13" s="833"/>
    </row>
    <row r="14" spans="1:26" ht="32.25" customHeight="1" thickBot="1">
      <c r="A14" s="27">
        <v>3</v>
      </c>
      <c r="B14" s="327">
        <v>2</v>
      </c>
      <c r="C14" s="664" t="s">
        <v>802</v>
      </c>
      <c r="D14" s="601">
        <v>2</v>
      </c>
      <c r="E14" s="592">
        <v>1</v>
      </c>
      <c r="F14" s="593">
        <v>1</v>
      </c>
      <c r="G14" s="594"/>
      <c r="H14" s="327"/>
      <c r="I14" s="318">
        <v>9</v>
      </c>
      <c r="J14" s="271">
        <f aca="true" t="shared" si="3" ref="J14:J44">IF(I14=1,"",INDEX(Cups,I14))</f>
        <v>1</v>
      </c>
      <c r="K14" s="230"/>
      <c r="L14" s="81">
        <v>5</v>
      </c>
      <c r="M14" s="81">
        <f t="shared" si="0"/>
        <v>0.5</v>
      </c>
      <c r="N14" s="327"/>
      <c r="O14" s="318">
        <v>7</v>
      </c>
      <c r="P14" s="80">
        <f t="shared" si="1"/>
        <v>0.75</v>
      </c>
      <c r="Q14" s="230"/>
      <c r="R14" s="81">
        <v>1</v>
      </c>
      <c r="S14" s="81">
        <f t="shared" si="2"/>
      </c>
      <c r="T14" s="595">
        <v>1</v>
      </c>
      <c r="U14" s="85"/>
      <c r="V14" s="85"/>
      <c r="W14" s="778" t="s">
        <v>445</v>
      </c>
      <c r="X14" s="779"/>
      <c r="Y14" s="779"/>
      <c r="Z14" s="780"/>
    </row>
    <row r="15" spans="1:26" ht="32.25" customHeight="1">
      <c r="A15" s="27">
        <v>4</v>
      </c>
      <c r="B15" s="327">
        <v>3</v>
      </c>
      <c r="C15" s="664" t="s">
        <v>805</v>
      </c>
      <c r="D15" s="601">
        <v>2</v>
      </c>
      <c r="E15" s="592">
        <v>2</v>
      </c>
      <c r="F15" s="593">
        <v>2</v>
      </c>
      <c r="G15" s="594"/>
      <c r="H15" s="327"/>
      <c r="I15" s="318">
        <v>5</v>
      </c>
      <c r="J15" s="271">
        <f t="shared" si="3"/>
        <v>0.5</v>
      </c>
      <c r="K15" s="230"/>
      <c r="L15" s="81">
        <v>1</v>
      </c>
      <c r="M15" s="81">
        <f t="shared" si="0"/>
      </c>
      <c r="N15" s="327"/>
      <c r="O15" s="318">
        <v>9</v>
      </c>
      <c r="P15" s="80">
        <f t="shared" si="1"/>
        <v>1</v>
      </c>
      <c r="Q15" s="230"/>
      <c r="R15" s="81">
        <v>1</v>
      </c>
      <c r="S15" s="81">
        <f t="shared" si="2"/>
      </c>
      <c r="T15" s="595">
        <v>1</v>
      </c>
      <c r="U15" s="85"/>
      <c r="V15" s="85"/>
      <c r="W15" s="819" t="s">
        <v>237</v>
      </c>
      <c r="X15" s="261"/>
      <c r="Y15" s="262"/>
      <c r="Z15" s="785"/>
    </row>
    <row r="16" spans="1:26" ht="32.25" customHeight="1">
      <c r="A16" s="27">
        <v>5</v>
      </c>
      <c r="B16" s="327">
        <v>4</v>
      </c>
      <c r="C16" s="664" t="s">
        <v>803</v>
      </c>
      <c r="D16" s="601">
        <v>2</v>
      </c>
      <c r="E16" s="592">
        <v>1.75</v>
      </c>
      <c r="F16" s="593">
        <v>0.75</v>
      </c>
      <c r="G16" s="594"/>
      <c r="H16" s="327"/>
      <c r="I16" s="318">
        <v>5</v>
      </c>
      <c r="J16" s="271">
        <f t="shared" si="3"/>
        <v>0.5</v>
      </c>
      <c r="K16" s="230"/>
      <c r="L16" s="81">
        <v>1</v>
      </c>
      <c r="M16" s="81">
        <f t="shared" si="0"/>
      </c>
      <c r="N16" s="327"/>
      <c r="O16" s="318">
        <v>9</v>
      </c>
      <c r="P16" s="80">
        <f t="shared" si="1"/>
        <v>1</v>
      </c>
      <c r="Q16" s="230"/>
      <c r="R16" s="81">
        <v>1</v>
      </c>
      <c r="S16" s="81">
        <f t="shared" si="2"/>
      </c>
      <c r="T16" s="595">
        <v>1</v>
      </c>
      <c r="U16" s="85"/>
      <c r="V16" s="85"/>
      <c r="W16" s="820"/>
      <c r="X16" s="263"/>
      <c r="Y16" s="264"/>
      <c r="Z16" s="786"/>
    </row>
    <row r="17" spans="1:26" ht="32.25" customHeight="1">
      <c r="A17" s="27">
        <v>6</v>
      </c>
      <c r="B17" s="327">
        <v>5</v>
      </c>
      <c r="C17" s="664" t="s">
        <v>804</v>
      </c>
      <c r="D17" s="601">
        <v>2</v>
      </c>
      <c r="E17" s="592">
        <v>2</v>
      </c>
      <c r="F17" s="593"/>
      <c r="G17" s="594"/>
      <c r="H17" s="327"/>
      <c r="I17" s="318">
        <v>5</v>
      </c>
      <c r="J17" s="271">
        <f t="shared" si="3"/>
        <v>0.5</v>
      </c>
      <c r="K17" s="230"/>
      <c r="L17" s="81">
        <v>1</v>
      </c>
      <c r="M17" s="81">
        <f t="shared" si="0"/>
      </c>
      <c r="N17" s="327"/>
      <c r="O17" s="318">
        <v>9</v>
      </c>
      <c r="P17" s="80">
        <f t="shared" si="1"/>
        <v>1</v>
      </c>
      <c r="Q17" s="230"/>
      <c r="R17" s="81">
        <v>1</v>
      </c>
      <c r="S17" s="81">
        <f t="shared" si="2"/>
      </c>
      <c r="T17" s="595">
        <v>1</v>
      </c>
      <c r="U17" s="85"/>
      <c r="V17" s="85"/>
      <c r="W17" s="821" t="s">
        <v>235</v>
      </c>
      <c r="X17" s="265"/>
      <c r="Y17" s="266"/>
      <c r="Z17" s="817">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2"/>
      <c r="X18" s="267"/>
      <c r="Y18" s="268"/>
      <c r="Z18" s="818"/>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W17:W18"/>
    <mergeCell ref="G3:T3"/>
    <mergeCell ref="E9:E10"/>
    <mergeCell ref="B3:F3"/>
    <mergeCell ref="E8:G8"/>
    <mergeCell ref="Z11:Z13"/>
    <mergeCell ref="B4:T4"/>
    <mergeCell ref="C6:E6"/>
    <mergeCell ref="F6:G6"/>
    <mergeCell ref="N8:Q8"/>
    <mergeCell ref="G2:T2"/>
    <mergeCell ref="N9:N10"/>
    <mergeCell ref="B7:C7"/>
    <mergeCell ref="F9:F10"/>
    <mergeCell ref="D9:D10"/>
    <mergeCell ref="Z17:Z18"/>
    <mergeCell ref="W4:Z4"/>
    <mergeCell ref="W6:W13"/>
    <mergeCell ref="W14:Z14"/>
    <mergeCell ref="W15:W16"/>
    <mergeCell ref="T9:T10"/>
    <mergeCell ref="Z15:Z1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18"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2</v>
      </c>
      <c r="BE5" s="982">
        <f>INDEX(Cups,BD5)</f>
        <v>0.125</v>
      </c>
    </row>
    <row r="6" spans="1:57" s="1" customFormat="1" ht="44.25" customHeight="1" thickBot="1">
      <c r="A6" s="85"/>
      <c r="B6" s="85"/>
      <c r="C6" s="849"/>
      <c r="D6" s="850"/>
      <c r="E6" s="915"/>
      <c r="F6" s="917"/>
      <c r="G6" s="862"/>
      <c r="H6" s="919"/>
      <c r="I6" s="921"/>
      <c r="J6" s="864"/>
      <c r="K6" s="840"/>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Hamburger on a Bun</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1</v>
      </c>
      <c r="AM7" s="907">
        <f>INDEX(Cups,AL7)</f>
        <v>0</v>
      </c>
      <c r="AN7" s="908" t="s">
        <v>293</v>
      </c>
      <c r="AO7" s="997"/>
      <c r="AP7" s="997"/>
      <c r="AQ7" s="908"/>
      <c r="AR7" s="905">
        <v>1</v>
      </c>
      <c r="AS7" s="907">
        <f>INDEX(Cups,AR7)</f>
        <v>0</v>
      </c>
      <c r="AT7" s="993" t="s">
        <v>294</v>
      </c>
      <c r="AU7" s="983"/>
      <c r="AV7" s="983"/>
      <c r="AW7" s="983"/>
      <c r="AX7" s="905">
        <v>7</v>
      </c>
      <c r="AY7" s="907">
        <f>INDEX(Cups,AX7)</f>
        <v>0.75</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7</v>
      </c>
      <c r="AY10" s="320">
        <f>IF(AV10=0,"",INDEX(Cups,AX10))</f>
        <v>0.75</v>
      </c>
      <c r="AZ10" s="247"/>
      <c r="BA10" s="247">
        <v>36</v>
      </c>
      <c r="BB10" s="248" t="str">
        <f aca="true" t="shared" si="13" ref="BB10:BB19">INDEX(OTHER,BA10)</f>
        <v>Other unspecified</v>
      </c>
      <c r="BC10" s="249"/>
      <c r="BD10" s="85">
        <v>2</v>
      </c>
      <c r="BE10" s="85">
        <f aca="true" t="shared" si="14" ref="BE10:BE19">IF(BB10=0,"",INDEX(Cups,BD10))</f>
        <v>0.125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807</v>
      </c>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V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Teriyaki Chicken </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1</v>
      </c>
      <c r="L7" s="116" t="str">
        <f>IF(B7=0,"",IF(K7="","No",IF(K7&gt;=0.5,"Yes","No")))</f>
        <v>Yes</v>
      </c>
      <c r="M7" s="391">
        <f>IF(B7=0,"",VLOOKUP(A7,'All Meals'!$A$12:$V$61,13))</f>
        <v>0.5</v>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7</v>
      </c>
      <c r="AG7" s="907">
        <f>INDEX(Cups,AF7)</f>
        <v>0.75</v>
      </c>
      <c r="AH7" s="929" t="s">
        <v>312</v>
      </c>
      <c r="AI7" s="931"/>
      <c r="AJ7" s="931"/>
      <c r="AK7" s="929"/>
      <c r="AL7" s="905">
        <v>1</v>
      </c>
      <c r="AM7" s="907">
        <f>INDEX(Cups,AL7)</f>
        <v>0</v>
      </c>
      <c r="AN7" s="908" t="s">
        <v>313</v>
      </c>
      <c r="AO7" s="997"/>
      <c r="AP7" s="997"/>
      <c r="AQ7" s="908"/>
      <c r="AR7" s="905">
        <v>1</v>
      </c>
      <c r="AS7" s="907">
        <f>INDEX(Cups,AR7)</f>
        <v>0</v>
      </c>
      <c r="AT7" s="993" t="s">
        <v>314</v>
      </c>
      <c r="AU7" s="983"/>
      <c r="AV7" s="983"/>
      <c r="AW7" s="983"/>
      <c r="AX7" s="905">
        <v>1</v>
      </c>
      <c r="AY7" s="907">
        <f>INDEX(Cups,AX7)</f>
        <v>0</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7</v>
      </c>
      <c r="AG10" s="320">
        <f aca="true" t="shared" si="7" ref="AG10:AG19">IF(AD10=0,"",INDEX(Cups,AF10))</f>
        <v>0.75</v>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Y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Cheese &amp; Pepperoni Breadstick</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5</v>
      </c>
      <c r="AG7" s="907">
        <f>INDEX(Cups,AF7)</f>
        <v>0.5</v>
      </c>
      <c r="AH7" s="929" t="s">
        <v>307</v>
      </c>
      <c r="AI7" s="931"/>
      <c r="AJ7" s="931"/>
      <c r="AK7" s="929"/>
      <c r="AL7" s="905">
        <v>5</v>
      </c>
      <c r="AM7" s="907">
        <f>INDEX(Cups,AL7)</f>
        <v>0.5</v>
      </c>
      <c r="AN7" s="908" t="s">
        <v>308</v>
      </c>
      <c r="AO7" s="997"/>
      <c r="AP7" s="997"/>
      <c r="AQ7" s="908"/>
      <c r="AR7" s="905">
        <v>1</v>
      </c>
      <c r="AS7" s="907">
        <f>INDEX(Cups,AR7)</f>
        <v>0</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14</v>
      </c>
      <c r="AD10" s="244" t="str">
        <f aca="true" t="shared" si="6" ref="AD10:AD19">INDEX(GREEN,AC10)</f>
        <v>Spinach</v>
      </c>
      <c r="AE10" s="244"/>
      <c r="AF10" s="320">
        <v>5</v>
      </c>
      <c r="AG10" s="320">
        <f aca="true" t="shared" si="7" ref="AG10:AG19">IF(AD10=0,"",INDEX(Cups,AF10))</f>
        <v>0.5</v>
      </c>
      <c r="AH10" s="100"/>
      <c r="AI10" s="100">
        <v>3</v>
      </c>
      <c r="AJ10" s="100" t="str">
        <f aca="true" t="shared" si="8" ref="AJ10:AJ19">INDEX(RED,AI10)</f>
        <v>Carrots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Lauren</cp:lastModifiedBy>
  <cp:lastPrinted>2012-05-31T18:43:37Z</cp:lastPrinted>
  <dcterms:created xsi:type="dcterms:W3CDTF">2012-03-21T19:15:44Z</dcterms:created>
  <dcterms:modified xsi:type="dcterms:W3CDTF">2012-10-21T14:19:50Z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