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.stirling\Desktop\"/>
    </mc:Choice>
  </mc:AlternateContent>
  <bookViews>
    <workbookView xWindow="0" yWindow="0" windowWidth="28800" windowHeight="11910"/>
  </bookViews>
  <sheets>
    <sheet name="November2017_AdminCost" sheetId="1" r:id="rId1"/>
  </sheets>
  <calcPr calcId="171027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</calcChain>
</file>

<file path=xl/sharedStrings.xml><?xml version="1.0" encoding="utf-8"?>
<sst xmlns="http://schemas.openxmlformats.org/spreadsheetml/2006/main" count="694" uniqueCount="575">
  <si>
    <t xml:space="preserve"> IRN</t>
  </si>
  <si>
    <t xml:space="preserve"> NONPUBLIC SCHOOL</t>
  </si>
  <si>
    <t>FUNDED ADM TOTAL</t>
  </si>
  <si>
    <t xml:space="preserve"> ADMIN COST MAX REIMBURSEMENT</t>
  </si>
  <si>
    <t xml:space="preserve"> ADMIN COST PAID AMOUNT</t>
  </si>
  <si>
    <t>Al Ihsan Islamic School</t>
  </si>
  <si>
    <t>Holy Trinity Orthodox Christian Academy</t>
  </si>
  <si>
    <t>Columbus Adventist Academy</t>
  </si>
  <si>
    <t>Saint Martin de Porres High School</t>
  </si>
  <si>
    <t>Guiding Shepherd Christian School</t>
  </si>
  <si>
    <t>Liberty Christian Academy - East Campus</t>
  </si>
  <si>
    <t>Lebanon Christian School</t>
  </si>
  <si>
    <t>Risen Christ Lutheran School</t>
  </si>
  <si>
    <t>Le Chaperon Rouge- Hudson Campus</t>
  </si>
  <si>
    <t>Parma Montessori School and Child Care Center</t>
  </si>
  <si>
    <t>Cincinnati Hills Christian Academy- the Edyth B. Lindner Ele</t>
  </si>
  <si>
    <t>Linworth Children's Center</t>
  </si>
  <si>
    <t>Temple Christian School</t>
  </si>
  <si>
    <t>The CinDay Academy</t>
  </si>
  <si>
    <t>Worthington Adventist Academy</t>
  </si>
  <si>
    <t>Ohio Valley Christian School</t>
  </si>
  <si>
    <t>Discovery Express School</t>
  </si>
  <si>
    <t>Heaven's Treasures Academy</t>
  </si>
  <si>
    <t>Bethlehem Christian Academy</t>
  </si>
  <si>
    <t xml:space="preserve">The Goddard School </t>
  </si>
  <si>
    <t>Lawrence School-Upper School Campus</t>
  </si>
  <si>
    <t>Creative World of Montessori</t>
  </si>
  <si>
    <t>Islamic Academy of Youngstown</t>
  </si>
  <si>
    <t>Al Ihsan School</t>
  </si>
  <si>
    <t>Sts. Peter and Paul Academy</t>
  </si>
  <si>
    <t>Genoa Christian Academy</t>
  </si>
  <si>
    <t>Coshocton Christian School</t>
  </si>
  <si>
    <t>Monclova Christian School</t>
  </si>
  <si>
    <t>Bishop John King Mussio Central Junior High School</t>
  </si>
  <si>
    <t>Kinder Garden School, West Chester</t>
  </si>
  <si>
    <t>Northside Christian Academy</t>
  </si>
  <si>
    <t>Jacob Sapirstein Campus - Hebrew Academy of Cleveland</t>
  </si>
  <si>
    <t>Wilmington Christian Academy</t>
  </si>
  <si>
    <t>Montessori High School at University Circle</t>
  </si>
  <si>
    <t>Paint Creek Academy</t>
  </si>
  <si>
    <t>Hillsboro Christian Academy</t>
  </si>
  <si>
    <t>Ross County Christian Academy</t>
  </si>
  <si>
    <t>Cornerstone Christian Academy</t>
  </si>
  <si>
    <t>Grace Community School</t>
  </si>
  <si>
    <t>Le Chaperon Rouge - Independence</t>
  </si>
  <si>
    <t>DePaul Cristo Rey High School</t>
  </si>
  <si>
    <t>Crossroads Christian Academy</t>
  </si>
  <si>
    <t>The Center for Autism and Dyslexia</t>
  </si>
  <si>
    <t>The Center for Autism and Dyslexia Findlay</t>
  </si>
  <si>
    <t>Westside Christian Academy</t>
  </si>
  <si>
    <t>Center for Adolescent Services</t>
  </si>
  <si>
    <t>Montgomery County Juvenile Court Detention Center</t>
  </si>
  <si>
    <t>Cristo Rey Columbus High School</t>
  </si>
  <si>
    <t>Spectrum Resource Center and School</t>
  </si>
  <si>
    <t>Fountain City Christian School</t>
  </si>
  <si>
    <t>Creative World of Montessori-Beavercreek</t>
  </si>
  <si>
    <t>Le Chaperon Rouge - Rocky River</t>
  </si>
  <si>
    <t>The Bridge Avenue School</t>
  </si>
  <si>
    <t>Portsmouth Stem Academy</t>
  </si>
  <si>
    <t>Le Chaperon Rouge - Solon</t>
  </si>
  <si>
    <t>Kairos Academy</t>
  </si>
  <si>
    <t>Dominion Academy of Dayton</t>
  </si>
  <si>
    <t>ACLD School</t>
  </si>
  <si>
    <t>Northern Ohio Adventist Academy</t>
  </si>
  <si>
    <t xml:space="preserve">Andrews Osborne Academy </t>
  </si>
  <si>
    <t>Archbishop Alter</t>
  </si>
  <si>
    <t>Archbishop Hoban</t>
  </si>
  <si>
    <t>Stephen T Badin</t>
  </si>
  <si>
    <t>Beaumont School</t>
  </si>
  <si>
    <t>Benedictine</t>
  </si>
  <si>
    <t>Wm V Fisher Catholic</t>
  </si>
  <si>
    <t>Bishop Hartley</t>
  </si>
  <si>
    <t>Bishop Ready</t>
  </si>
  <si>
    <t>Bishop Rosecrans</t>
  </si>
  <si>
    <t>Bishop Watterson</t>
  </si>
  <si>
    <t>Calvert Catholic Schools</t>
  </si>
  <si>
    <t>Cardinal Mooney</t>
  </si>
  <si>
    <t>St Kateri Catholic School</t>
  </si>
  <si>
    <t>Carroll</t>
  </si>
  <si>
    <t>Catholic Central</t>
  </si>
  <si>
    <t>Central Catholic</t>
  </si>
  <si>
    <t>Central Christian</t>
  </si>
  <si>
    <t>Chaminade-Julienne</t>
  </si>
  <si>
    <t>Cincinnati Country Day</t>
  </si>
  <si>
    <t>Seven Hills School</t>
  </si>
  <si>
    <t>Columbus Academy</t>
  </si>
  <si>
    <t>Columbus School For Girls</t>
  </si>
  <si>
    <t>Spring Valley Academy</t>
  </si>
  <si>
    <t>Elder</t>
  </si>
  <si>
    <t>Elyria Catholic</t>
  </si>
  <si>
    <t>Bishop Fenwick</t>
  </si>
  <si>
    <t>Gilmour Academy</t>
  </si>
  <si>
    <t>Aldersgate Christian Academy</t>
  </si>
  <si>
    <t>Hathaway Brown</t>
  </si>
  <si>
    <t>Hawken School</t>
  </si>
  <si>
    <t>Hebrew Academy Of Cleveland</t>
  </si>
  <si>
    <t>Lehman High School</t>
  </si>
  <si>
    <t>Central Catholic Tuscarawas Co</t>
  </si>
  <si>
    <t>John F Kennedy Catholic Upper School</t>
  </si>
  <si>
    <t>Lasalle</t>
  </si>
  <si>
    <t>Lima Central Catholic</t>
  </si>
  <si>
    <t>Lutheran East</t>
  </si>
  <si>
    <t>Lutheran West</t>
  </si>
  <si>
    <t>Magnificat</t>
  </si>
  <si>
    <t>Trinity</t>
  </si>
  <si>
    <t>McAuley High School</t>
  </si>
  <si>
    <t>McNicholas</t>
  </si>
  <si>
    <t>Moeller</t>
  </si>
  <si>
    <t>Mother Of Mercy High School</t>
  </si>
  <si>
    <t>Mount Notre Dame</t>
  </si>
  <si>
    <t>Holy Name High School</t>
  </si>
  <si>
    <t>Newark Catholic</t>
  </si>
  <si>
    <t>Notre Dame Jr/Sr</t>
  </si>
  <si>
    <t>Notre Dame-Cathedral Latin</t>
  </si>
  <si>
    <t>Notre Dame Academy</t>
  </si>
  <si>
    <t>Our Lady Of The Elms</t>
  </si>
  <si>
    <t>Padua Franciscan</t>
  </si>
  <si>
    <t>Purcell-Marian</t>
  </si>
  <si>
    <t>Roger Bacon</t>
  </si>
  <si>
    <t>Rosemont Center</t>
  </si>
  <si>
    <t>St Charles Preparatory</t>
  </si>
  <si>
    <t>St Edward</t>
  </si>
  <si>
    <t>St Francis De Sales</t>
  </si>
  <si>
    <t>St Francis De Sales School</t>
  </si>
  <si>
    <t>St Joan Of Arc</t>
  </si>
  <si>
    <t>St Ignatius High School</t>
  </si>
  <si>
    <t>Saint John School</t>
  </si>
  <si>
    <t>St John Elementary and High School</t>
  </si>
  <si>
    <t>St John Central</t>
  </si>
  <si>
    <t>Villa Angela-St Joseph</t>
  </si>
  <si>
    <t>Bishop Hoffman Catholic, St Joseph Central Catholic HS</t>
  </si>
  <si>
    <t>St Joseph Academy</t>
  </si>
  <si>
    <t>St Joseph Central</t>
  </si>
  <si>
    <t>Sandusky Central Catholic School</t>
  </si>
  <si>
    <t>Norwalk Catholic School</t>
  </si>
  <si>
    <t>St Peter High School and Junior High School</t>
  </si>
  <si>
    <t>St Rita School for the Deaf</t>
  </si>
  <si>
    <t>St Thomas Aquinas</t>
  </si>
  <si>
    <t>St Ursula Academy</t>
  </si>
  <si>
    <t>St Vincent St Mary</t>
  </si>
  <si>
    <t>St Wendelin Catholic School</t>
  </si>
  <si>
    <t>St Xavier</t>
  </si>
  <si>
    <t>Seton</t>
  </si>
  <si>
    <t>Summit Country Day</t>
  </si>
  <si>
    <t>Telshe</t>
  </si>
  <si>
    <t>The University School - College Prep</t>
  </si>
  <si>
    <t>Ursuline</t>
  </si>
  <si>
    <t>Ursuline Academy</t>
  </si>
  <si>
    <t>Western Reserve Academy</t>
  </si>
  <si>
    <t>Cleveland Central Catholic</t>
  </si>
  <si>
    <t>St John's Jesuit</t>
  </si>
  <si>
    <t>Clifton Christian Academy</t>
  </si>
  <si>
    <t>Mount Vernon Seventh-Day Adven</t>
  </si>
  <si>
    <t>Toledo Junior Academy</t>
  </si>
  <si>
    <t>Mayfair Christian School</t>
  </si>
  <si>
    <t>All Saints</t>
  </si>
  <si>
    <t>Annunciation</t>
  </si>
  <si>
    <t>Ascension</t>
  </si>
  <si>
    <t>Cardinal Pacelli</t>
  </si>
  <si>
    <t>St. Benedict the Moor Catholic School</t>
  </si>
  <si>
    <t>St Andrew/St Elizabeth A Seton</t>
  </si>
  <si>
    <t>Guardian Angels</t>
  </si>
  <si>
    <t>Holy Angels</t>
  </si>
  <si>
    <t>Holy Family</t>
  </si>
  <si>
    <t>Holy Rosary</t>
  </si>
  <si>
    <t>Immaculate Conception</t>
  </si>
  <si>
    <t>Immaculate Heart Of Mary</t>
  </si>
  <si>
    <t>Incarnation</t>
  </si>
  <si>
    <t>Nativity</t>
  </si>
  <si>
    <t>Our Lady Of Lourdes</t>
  </si>
  <si>
    <t>Our Lady Of Rosary</t>
  </si>
  <si>
    <t>Our Lady Of Victory</t>
  </si>
  <si>
    <t>Our Lady Of Visitation</t>
  </si>
  <si>
    <t>Mother Maria Anna Brunner Catholic</t>
  </si>
  <si>
    <t>Queen Of Peace</t>
  </si>
  <si>
    <t>Resurrection</t>
  </si>
  <si>
    <t>Sacred Heart</t>
  </si>
  <si>
    <t>St Albert The Great</t>
  </si>
  <si>
    <t>St Aloysius On-The-Ohio</t>
  </si>
  <si>
    <t>St Aloysius Gonzaga</t>
  </si>
  <si>
    <t>St Aloysius Educational Center</t>
  </si>
  <si>
    <t>Our Lady of Grace Catholic School</t>
  </si>
  <si>
    <t>St Ann</t>
  </si>
  <si>
    <t>St Anthony</t>
  </si>
  <si>
    <t>St Antoninus</t>
  </si>
  <si>
    <t>John Paul II Catholic School</t>
  </si>
  <si>
    <t>St Bernadette</t>
  </si>
  <si>
    <t>St Bernard School</t>
  </si>
  <si>
    <t>St Boniface</t>
  </si>
  <si>
    <t>St Brigid</t>
  </si>
  <si>
    <t>St Catharine Of Siena</t>
  </si>
  <si>
    <t>St Cecilia</t>
  </si>
  <si>
    <t>St Charles Borromeo</t>
  </si>
  <si>
    <t>St Christopher</t>
  </si>
  <si>
    <t>St Clement</t>
  </si>
  <si>
    <t>St Columban</t>
  </si>
  <si>
    <t>St Dominic</t>
  </si>
  <si>
    <t>St Francis Desales</t>
  </si>
  <si>
    <t>St Francis Seraph</t>
  </si>
  <si>
    <t>St Gabriel</t>
  </si>
  <si>
    <t>Corryville Catholic</t>
  </si>
  <si>
    <t>St Gertrude</t>
  </si>
  <si>
    <t>St Helen</t>
  </si>
  <si>
    <t>St Ignatius Loyola</t>
  </si>
  <si>
    <t>St James</t>
  </si>
  <si>
    <t>St. John XXIII Catholic School</t>
  </si>
  <si>
    <t>St John The Baptist</t>
  </si>
  <si>
    <t>St Nicholas Academy</t>
  </si>
  <si>
    <t>St Joseph</t>
  </si>
  <si>
    <t>St Joseph Villa Academy Sn</t>
  </si>
  <si>
    <t>St Jude</t>
  </si>
  <si>
    <t>St Lawrence</t>
  </si>
  <si>
    <t>St Louis</t>
  </si>
  <si>
    <t>St Luke</t>
  </si>
  <si>
    <t>St Martin Of Tours</t>
  </si>
  <si>
    <t>St Mary</t>
  </si>
  <si>
    <t>Piqua Catholic Elementary</t>
  </si>
  <si>
    <t>St Michael Consolidated</t>
  </si>
  <si>
    <t>St Michael</t>
  </si>
  <si>
    <t>St Patrick</t>
  </si>
  <si>
    <t>St Peter</t>
  </si>
  <si>
    <t>St Peter In Chains</t>
  </si>
  <si>
    <t>St Susanna</t>
  </si>
  <si>
    <t>St Teresa Of Avila</t>
  </si>
  <si>
    <t>St Thomas More</t>
  </si>
  <si>
    <t>St Ursula Villa</t>
  </si>
  <si>
    <t>St Vincent Ferrer</t>
  </si>
  <si>
    <t>St Vivian</t>
  </si>
  <si>
    <t>St William</t>
  </si>
  <si>
    <t>Holy Name</t>
  </si>
  <si>
    <t>Our Lady Of Angels</t>
  </si>
  <si>
    <t>Mary Queen of Peace School</t>
  </si>
  <si>
    <t>Our Lady Of Mt Carmel West</t>
  </si>
  <si>
    <t>St Adalbert</t>
  </si>
  <si>
    <t>St Agatha-St Aloysius</t>
  </si>
  <si>
    <t>St Francis</t>
  </si>
  <si>
    <t>Archbishop Lyke-St Henry Campus</t>
  </si>
  <si>
    <t>St Ignatius</t>
  </si>
  <si>
    <t>St Jerome</t>
  </si>
  <si>
    <t>St Leo The Great</t>
  </si>
  <si>
    <t>St Mark</t>
  </si>
  <si>
    <t>St Rocco</t>
  </si>
  <si>
    <t>St Stanislaus</t>
  </si>
  <si>
    <t>Metro Catholic Parish</t>
  </si>
  <si>
    <t>St Mary Byzantine</t>
  </si>
  <si>
    <t>St Raphael</t>
  </si>
  <si>
    <t>Academy of St Adalbert</t>
  </si>
  <si>
    <t>Assumption</t>
  </si>
  <si>
    <t>Communion of Saints School</t>
  </si>
  <si>
    <t>Our Lady of the Lake School</t>
  </si>
  <si>
    <t>SS Robert and William School</t>
  </si>
  <si>
    <t>St Angela Merici</t>
  </si>
  <si>
    <t>St Benedict Catholic School</t>
  </si>
  <si>
    <t>St Francis Of Assisi</t>
  </si>
  <si>
    <t>St Paschal Baylon</t>
  </si>
  <si>
    <t>Lakewood Catholic Academy</t>
  </si>
  <si>
    <t>Corpus Christi Academy</t>
  </si>
  <si>
    <t>Academy Of St Bartholomew</t>
  </si>
  <si>
    <t>St Brendan</t>
  </si>
  <si>
    <t>St Mary Of The Falls</t>
  </si>
  <si>
    <t>St Anthony Of Padua</t>
  </si>
  <si>
    <t>Saint Bridget of Kildare School</t>
  </si>
  <si>
    <t>St Columbkille</t>
  </si>
  <si>
    <t>St Rita</t>
  </si>
  <si>
    <t>Sts Joseph &amp; John Interparochi</t>
  </si>
  <si>
    <t>Gesu</t>
  </si>
  <si>
    <t>Julie Billiart</t>
  </si>
  <si>
    <t>Incarnate Word Academy</t>
  </si>
  <si>
    <t>St Hilary</t>
  </si>
  <si>
    <t>St Mary Elementary</t>
  </si>
  <si>
    <t>St Matthew Parish School</t>
  </si>
  <si>
    <t>St Paul</t>
  </si>
  <si>
    <t>St Vincent De Paul</t>
  </si>
  <si>
    <t>Holy Trinity</t>
  </si>
  <si>
    <t>St Mary Immaculate Conception</t>
  </si>
  <si>
    <t>St Augustine</t>
  </si>
  <si>
    <t>St Ambrose</t>
  </si>
  <si>
    <t>Notre Dame School</t>
  </si>
  <si>
    <t>Sts Peter And Paul</t>
  </si>
  <si>
    <t>St Mary Of The Assumption</t>
  </si>
  <si>
    <t>St Barnabas</t>
  </si>
  <si>
    <t>Sacred Heart Of Jesus</t>
  </si>
  <si>
    <t>Mater Dei Academy</t>
  </si>
  <si>
    <t>Blessed Sacrament</t>
  </si>
  <si>
    <t>All Saints Academy</t>
  </si>
  <si>
    <t>Holy Spirit</t>
  </si>
  <si>
    <t>Our Lady Of Peace</t>
  </si>
  <si>
    <t>Our Lady Of Perpetual Help</t>
  </si>
  <si>
    <t>St Agatha</t>
  </si>
  <si>
    <t>St Andrew</t>
  </si>
  <si>
    <t>St Catharine</t>
  </si>
  <si>
    <t>St James The Less</t>
  </si>
  <si>
    <t>St John</t>
  </si>
  <si>
    <t>Tuscarawas Central Catholic Elementary School</t>
  </si>
  <si>
    <t>St Joseph Montessori</t>
  </si>
  <si>
    <t>Bishop Flaget</t>
  </si>
  <si>
    <t>Notre Dame</t>
  </si>
  <si>
    <t>St Mary Magdalene</t>
  </si>
  <si>
    <t>St Matthew</t>
  </si>
  <si>
    <t>St Matthias</t>
  </si>
  <si>
    <t>Bishop Fenwick School</t>
  </si>
  <si>
    <t>St Pius X</t>
  </si>
  <si>
    <t>St Rose</t>
  </si>
  <si>
    <t>St Timothy</t>
  </si>
  <si>
    <t>St Benedict</t>
  </si>
  <si>
    <t>Bishop John King Mussio Central Elementary - Rosemont Campus</t>
  </si>
  <si>
    <t>St Mary Central</t>
  </si>
  <si>
    <t>St Sylvester</t>
  </si>
  <si>
    <t>Christ The King</t>
  </si>
  <si>
    <t>Our Lady Of Consolation</t>
  </si>
  <si>
    <t>Regina Coeli</t>
  </si>
  <si>
    <t>CCMT Catholic School</t>
  </si>
  <si>
    <t>St Aloysius</t>
  </si>
  <si>
    <t>St Bernard</t>
  </si>
  <si>
    <t>St Charles</t>
  </si>
  <si>
    <t>All Saints Catholic</t>
  </si>
  <si>
    <t>St Francis Xavier</t>
  </si>
  <si>
    <t>St Gerard</t>
  </si>
  <si>
    <t>Divine Mercy School</t>
  </si>
  <si>
    <t>Holy Cross Catholic School of Defiance</t>
  </si>
  <si>
    <t>St Mary Catholic School</t>
  </si>
  <si>
    <t>Holy Trinity, Assumption</t>
  </si>
  <si>
    <t>St Michael the Archangel School</t>
  </si>
  <si>
    <t>St Patrick Of Heatherdowns</t>
  </si>
  <si>
    <t>St Richard</t>
  </si>
  <si>
    <t>St Joseph The Provider</t>
  </si>
  <si>
    <t>Sts Philip And James</t>
  </si>
  <si>
    <t>St Barbara</t>
  </si>
  <si>
    <t>St Nicholas</t>
  </si>
  <si>
    <t>John F. Kennedy Catholic Lower School</t>
  </si>
  <si>
    <t>St Christine</t>
  </si>
  <si>
    <t>Bethany Lutheran School</t>
  </si>
  <si>
    <t>Immanuel Lutheran</t>
  </si>
  <si>
    <t>Lakewood Lutheran</t>
  </si>
  <si>
    <t>Luther Memorial</t>
  </si>
  <si>
    <t>Redeemer Lutheran</t>
  </si>
  <si>
    <t>St John Lutheran</t>
  </si>
  <si>
    <t>St Paul Lutheran</t>
  </si>
  <si>
    <t>St Thomas Lutheran</t>
  </si>
  <si>
    <t>Trinity Lutheran</t>
  </si>
  <si>
    <t>Messiah Lutheran</t>
  </si>
  <si>
    <t>Celeryville Christian</t>
  </si>
  <si>
    <t>Cincinnati Hebrew Day Chofetz</t>
  </si>
  <si>
    <t>Bethany</t>
  </si>
  <si>
    <t>Canton Country Day School</t>
  </si>
  <si>
    <t>Chapel Hill Christian North</t>
  </si>
  <si>
    <t>Hawken Lower-Middle</t>
  </si>
  <si>
    <t>Laurel School</t>
  </si>
  <si>
    <t>Maumee Valley Country Day</t>
  </si>
  <si>
    <t>Old Trail</t>
  </si>
  <si>
    <t>Solomon Lutheran</t>
  </si>
  <si>
    <t>Trinity Ev Lutheran</t>
  </si>
  <si>
    <t>The University School</t>
  </si>
  <si>
    <t>St Anselm</t>
  </si>
  <si>
    <t>St Sebastian</t>
  </si>
  <si>
    <t>Grand River Academy</t>
  </si>
  <si>
    <t>Lake Ridge Academy</t>
  </si>
  <si>
    <t>Walsh Jesuit</t>
  </si>
  <si>
    <t>Hillel Academy Of Dayton</t>
  </si>
  <si>
    <t>Urban Community</t>
  </si>
  <si>
    <t>Rockwern Academy</t>
  </si>
  <si>
    <t>Ridgewood School, The</t>
  </si>
  <si>
    <t>Columbus Torah Academy</t>
  </si>
  <si>
    <t>Lake Catholic</t>
  </si>
  <si>
    <t>Joseph and Florence Mandel Jewish Day School</t>
  </si>
  <si>
    <t>Lake Center Christian School</t>
  </si>
  <si>
    <t>Central Baptist Academy - Elementary</t>
  </si>
  <si>
    <t>The Childrens Home of Cincinnati</t>
  </si>
  <si>
    <t>Heritage Christian</t>
  </si>
  <si>
    <t>The Lippman School</t>
  </si>
  <si>
    <t>Ratner School, The</t>
  </si>
  <si>
    <t>Bishop Leibold E And W Campus</t>
  </si>
  <si>
    <t>Dayton Christian School</t>
  </si>
  <si>
    <t>Mercy Montessori Center</t>
  </si>
  <si>
    <t>Worthington Christian Westview Elementary School</t>
  </si>
  <si>
    <t>Legacy Christian Academy</t>
  </si>
  <si>
    <t>Springer School &amp; Center</t>
  </si>
  <si>
    <t>Cuyahoga Valley Christian Acad</t>
  </si>
  <si>
    <t>Mansfield Christian School</t>
  </si>
  <si>
    <t>The Miami Valley School</t>
  </si>
  <si>
    <t>Lial Catholic School</t>
  </si>
  <si>
    <t>St Veronica</t>
  </si>
  <si>
    <t>Ramah Junior Academy</t>
  </si>
  <si>
    <t>Delaware Christian</t>
  </si>
  <si>
    <t>Ashland Christian</t>
  </si>
  <si>
    <t>Valley Christian School</t>
  </si>
  <si>
    <t>Zion Lutheran</t>
  </si>
  <si>
    <t>Lawrence School</t>
  </si>
  <si>
    <t>First Baptist Christian</t>
  </si>
  <si>
    <t>East Liverpool Christian School</t>
  </si>
  <si>
    <t>Willo-Hill Christian School</t>
  </si>
  <si>
    <t>Zanesville Seventh-Day Advent</t>
  </si>
  <si>
    <t>Piqua Seventh-Day Adventist</t>
  </si>
  <si>
    <t>Eastwood Seventh-day Adventist Junior Academy</t>
  </si>
  <si>
    <t>Cincinnati Christian Schools</t>
  </si>
  <si>
    <t>Springfield Christian</t>
  </si>
  <si>
    <t>All Saints Of St John Vianney</t>
  </si>
  <si>
    <t>Ruffing Montessori Ingalls</t>
  </si>
  <si>
    <t>Ruffing Montessori Rocky River</t>
  </si>
  <si>
    <t>Discovery</t>
  </si>
  <si>
    <t>The New School</t>
  </si>
  <si>
    <t>Hudson Montessori</t>
  </si>
  <si>
    <t>Worthington Christian High School</t>
  </si>
  <si>
    <t>Chapel Hill Christian Green Campus</t>
  </si>
  <si>
    <t>Toledo Christian</t>
  </si>
  <si>
    <t>Valley Christian Academy</t>
  </si>
  <si>
    <t>Tree Of Life-Indianola Branch</t>
  </si>
  <si>
    <t>Middletown Christian</t>
  </si>
  <si>
    <t>Parma Heights Christian Acad</t>
  </si>
  <si>
    <t>Gross Schechter Day School</t>
  </si>
  <si>
    <t>Gahanna Christian Academy</t>
  </si>
  <si>
    <t>West Side Montessori</t>
  </si>
  <si>
    <t>Clintonville Academy</t>
  </si>
  <si>
    <t>Yeshiva Derech Hatorah</t>
  </si>
  <si>
    <t>West Park Lutheran</t>
  </si>
  <si>
    <t>Tree Of Life-Northridge Branch</t>
  </si>
  <si>
    <t>Marburn Academy</t>
  </si>
  <si>
    <t>Our Lady Of Bethlehem</t>
  </si>
  <si>
    <t>Grace Christian School</t>
  </si>
  <si>
    <t>Nicholas-Liberty</t>
  </si>
  <si>
    <t>Welsh Hills School</t>
  </si>
  <si>
    <t>Madison Christian School</t>
  </si>
  <si>
    <t>Medina Christian Academy</t>
  </si>
  <si>
    <t>The Wellington School</t>
  </si>
  <si>
    <t>Troy Christian Elementary School</t>
  </si>
  <si>
    <t>Open Door Christian Schools</t>
  </si>
  <si>
    <t>Worthington Christian Kindergarten/Middle School</t>
  </si>
  <si>
    <t>Victory Christian</t>
  </si>
  <si>
    <t>Our Shepherd Evangel Lutheran</t>
  </si>
  <si>
    <t>Sonshine Christian Academy</t>
  </si>
  <si>
    <t>Adams County Christian</t>
  </si>
  <si>
    <t>Montessori Children's School</t>
  </si>
  <si>
    <t>Calumet Christian</t>
  </si>
  <si>
    <t>Gilead Christian</t>
  </si>
  <si>
    <t>McGuffey Montessori School</t>
  </si>
  <si>
    <t>South Suburban Montessori</t>
  </si>
  <si>
    <t>Fuchs Mizrachi Of Cleveland</t>
  </si>
  <si>
    <t>Christian Star Academy</t>
  </si>
  <si>
    <t>Hershey Montessori</t>
  </si>
  <si>
    <t>Bethel Christian Academy</t>
  </si>
  <si>
    <t>Beautiful Savior Lutheran</t>
  </si>
  <si>
    <t>New Beginnings Christian</t>
  </si>
  <si>
    <t>Firelands Montessori Academy</t>
  </si>
  <si>
    <t>Children's Meeting House</t>
  </si>
  <si>
    <t>Polaris Christian Academy</t>
  </si>
  <si>
    <t>Xavier University Montessori</t>
  </si>
  <si>
    <t>Akiva Academy</t>
  </si>
  <si>
    <t>Eden Grove Academy</t>
  </si>
  <si>
    <t>Eastern Hills Educational Bldg</t>
  </si>
  <si>
    <t>Fairfield Educational Building</t>
  </si>
  <si>
    <t>Blue Ash Educational Bldg</t>
  </si>
  <si>
    <t>Alexandria Montessori</t>
  </si>
  <si>
    <t>St Margaret Of York</t>
  </si>
  <si>
    <t>Linden Grove School</t>
  </si>
  <si>
    <t>Spring Garden</t>
  </si>
  <si>
    <t>Harvest Preparatory School</t>
  </si>
  <si>
    <t>The Montessori School of the Mahoning Valley</t>
  </si>
  <si>
    <t>Summit Christian School</t>
  </si>
  <si>
    <t>Canton Montessori</t>
  </si>
  <si>
    <t>Columbus Montessori Ed Ctr</t>
  </si>
  <si>
    <t>Nurtury</t>
  </si>
  <si>
    <t>Birchwood</t>
  </si>
  <si>
    <t>East Dayton Christian</t>
  </si>
  <si>
    <t>Salem Christian Academy, LLC</t>
  </si>
  <si>
    <t>Children's Academy</t>
  </si>
  <si>
    <t>Wooster Christian</t>
  </si>
  <si>
    <t>Mansion Day School - Excel Preparatory Schools</t>
  </si>
  <si>
    <t>Jefferson County Christian</t>
  </si>
  <si>
    <t>Eleanor Gerson Sn</t>
  </si>
  <si>
    <t>Miami Montessori School, The</t>
  </si>
  <si>
    <t>Martins Ferry Christian</t>
  </si>
  <si>
    <t xml:space="preserve">Village Academy </t>
  </si>
  <si>
    <t>Cincinnati Hills Christian Academy</t>
  </si>
  <si>
    <t>East Richland Christian Schools</t>
  </si>
  <si>
    <t>Grove City Christian</t>
  </si>
  <si>
    <t>Nightingale Montessori Inc</t>
  </si>
  <si>
    <t>Montessori School of Bowling Green</t>
  </si>
  <si>
    <t>Le Chaperon Rouge-Westlake</t>
  </si>
  <si>
    <t>Willoughby Montessori Dayschl</t>
  </si>
  <si>
    <t>Arlington Christian Academy</t>
  </si>
  <si>
    <t>Christian Academy Schools</t>
  </si>
  <si>
    <t>Mansfield Seventh-Day Advent</t>
  </si>
  <si>
    <t>Solon Creative Playrooms</t>
  </si>
  <si>
    <t>Westlake Montessori</t>
  </si>
  <si>
    <t>Kingsway Christian</t>
  </si>
  <si>
    <t>Le Chaperon Rouge-Avon</t>
  </si>
  <si>
    <t>Le Chaperon Rouge-Strongsville</t>
  </si>
  <si>
    <t>Royal Redeemer Lutheran</t>
  </si>
  <si>
    <t>Gloria Dei Montessori</t>
  </si>
  <si>
    <t>Kids Country School</t>
  </si>
  <si>
    <t>Hitchcock Woods</t>
  </si>
  <si>
    <t>Lewis Little Folks Inc</t>
  </si>
  <si>
    <t>Weaver Child Development Center, Inc</t>
  </si>
  <si>
    <t>Central Montessori Academy</t>
  </si>
  <si>
    <t>Scribes And Scribblers Devl Ct</t>
  </si>
  <si>
    <t>Emmanuel Christian Academy</t>
  </si>
  <si>
    <t>Smoky Row Children's Center</t>
  </si>
  <si>
    <t>Village Christian Schools</t>
  </si>
  <si>
    <t>Altercrest Day Treatment</t>
  </si>
  <si>
    <t>Brice Christian Academy</t>
  </si>
  <si>
    <t>Nicholas School</t>
  </si>
  <si>
    <t>Montessori Center of South Dayton</t>
  </si>
  <si>
    <t>Terry's Montessori School</t>
  </si>
  <si>
    <t>Miracle City Academy</t>
  </si>
  <si>
    <t>Decolores Montessori School</t>
  </si>
  <si>
    <t>Pike Christian Academy</t>
  </si>
  <si>
    <t>Cypress Christian</t>
  </si>
  <si>
    <t>St Brigid Of Kildare</t>
  </si>
  <si>
    <t>Children's House-Delhi, The</t>
  </si>
  <si>
    <t>Gloria S Friend Christian Academy</t>
  </si>
  <si>
    <t>Heartland Christian School</t>
  </si>
  <si>
    <t>Troy Christian High School</t>
  </si>
  <si>
    <t>Safely Home</t>
  </si>
  <si>
    <t>Granville Christian Academy</t>
  </si>
  <si>
    <t>Akron Montessori</t>
  </si>
  <si>
    <t>Sunrise Academy</t>
  </si>
  <si>
    <t>Seton Catholic</t>
  </si>
  <si>
    <t>Miami Valley Christian Academy</t>
  </si>
  <si>
    <t>Montessori Academy of Cincinnati</t>
  </si>
  <si>
    <t>Columbus Jewish Day School</t>
  </si>
  <si>
    <t>Village Academy Schools Village Academy Kindergarten</t>
  </si>
  <si>
    <t>Kids Country</t>
  </si>
  <si>
    <t>Tree Of Life-Dublin Branch</t>
  </si>
  <si>
    <t>Golden Bridge Academy</t>
  </si>
  <si>
    <t>Hanna Perkins</t>
  </si>
  <si>
    <t>Shepherd Christian</t>
  </si>
  <si>
    <t>Hillcrest Training School</t>
  </si>
  <si>
    <t>Emmanuel  Christian School</t>
  </si>
  <si>
    <t>Springs East School</t>
  </si>
  <si>
    <t>Childrens House-Kdg-Bridgetown</t>
  </si>
  <si>
    <t>Ohio Valley Voices</t>
  </si>
  <si>
    <t>Royalmont Academy</t>
  </si>
  <si>
    <t>Goddard School-Kindergarten</t>
  </si>
  <si>
    <t>Rainbow Child Care Center</t>
  </si>
  <si>
    <t>Hershey Montessori Farm School</t>
  </si>
  <si>
    <t>St Mark's Evangelical Lutheran</t>
  </si>
  <si>
    <t>International Academy Of Cincinnati, Inc.</t>
  </si>
  <si>
    <t>Montessori School of Wooster</t>
  </si>
  <si>
    <t>Kids Country-Green Campus</t>
  </si>
  <si>
    <t>Potential Development/Autism</t>
  </si>
  <si>
    <t>Christian Life Academy</t>
  </si>
  <si>
    <t>Bright Beginnings</t>
  </si>
  <si>
    <t>Creative Playrooms Strongsvill</t>
  </si>
  <si>
    <t>Cleveland Clinic Lerner School for Autism</t>
  </si>
  <si>
    <t>Holy Cross Prek And Kdg</t>
  </si>
  <si>
    <t>Monarch School of Bellefaire JCB</t>
  </si>
  <si>
    <t>The Children's Academy of Mason Inc.</t>
  </si>
  <si>
    <t>All The Children Of The World Academy</t>
  </si>
  <si>
    <t>St Mary Catholic</t>
  </si>
  <si>
    <t>Minerva Area Christian</t>
  </si>
  <si>
    <t>Cincinnati Hills-Otto Armleder</t>
  </si>
  <si>
    <t>Logan Christian School</t>
  </si>
  <si>
    <t>Mother Teresa Catholic</t>
  </si>
  <si>
    <t>Cincinnati Waldorf School</t>
  </si>
  <si>
    <t>Harambee Christian</t>
  </si>
  <si>
    <t>Central College Christian Academy</t>
  </si>
  <si>
    <t>Toledo Islamic Academy</t>
  </si>
  <si>
    <t>Ursuline Preschool &amp; Kindergar</t>
  </si>
  <si>
    <t>Cornerstone Community</t>
  </si>
  <si>
    <t>Cleveland Montessori</t>
  </si>
  <si>
    <t>Fairfield Christian Academy</t>
  </si>
  <si>
    <t>New Hope Christian Academy</t>
  </si>
  <si>
    <t>Dayton Islamic School, Inc</t>
  </si>
  <si>
    <t>Joyland Presch &amp; Kindergarten</t>
  </si>
  <si>
    <t>Schilling School For Gifted</t>
  </si>
  <si>
    <t>The Good Shepherd Catholic Montessori</t>
  </si>
  <si>
    <t>Bowling Green Christian Acdmy</t>
  </si>
  <si>
    <t>Bethlehem Lutheran School</t>
  </si>
  <si>
    <t>Beatrice J. Stone Yavne</t>
  </si>
  <si>
    <t>Liberty Bible Academy</t>
  </si>
  <si>
    <t>The Islamic School of Greater Toledo</t>
  </si>
  <si>
    <t>Faith Islamic Academy</t>
  </si>
  <si>
    <t>Nonpublic Administrative Cost Reimbursement Payment Report</t>
  </si>
  <si>
    <t>FY2018: November Payment</t>
  </si>
  <si>
    <t>Payment 1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</si>
</sst>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2" fillId="0" borderId="0" xfId="2" applyAlignment="1">
      <alignment horizontal="center"/>
    </xf>
    <xf numFmtId="0" fontId="5" fillId="0" borderId="0" xfId="6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E691" totalsRowShown="0" headerRowDxfId="0">
  <autoFilter ref="A5:E691"/>
  <tableColumns count="5">
    <tableColumn id="2" name=" IRN"/>
    <tableColumn id="3" name=" NONPUBLIC SCHOOL"/>
    <tableColumn id="8" name="FUNDED ADM TOTAL"/>
    <tableColumn id="10" name=" ADMIN COST MAX REIMBURSEMENT" dataCellStyle="Currency"/>
    <tableColumn id="11" name=" ADMIN COST PAID AMOUNT" dataCellStyle="Currency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1"/>
  <sheetViews>
    <sheetView tabSelected="1" workbookViewId="0">
      <selection sqref="A1:E1"/>
    </sheetView>
  </sheetViews>
  <sheetFormatPr defaultRowHeight="15" x14ac:dyDescent="0.25"/>
  <cols>
    <col min="2" max="2" width="59.7109375" bestFit="1" customWidth="1"/>
    <col min="3" max="5" width="21.7109375" customWidth="1"/>
  </cols>
  <sheetData>
    <row r="1" spans="1:5" ht="23.25" x14ac:dyDescent="0.35">
      <c r="A1" s="3" t="s">
        <v>572</v>
      </c>
      <c r="B1" s="3"/>
      <c r="C1" s="3"/>
      <c r="D1" s="3"/>
      <c r="E1" s="3"/>
    </row>
    <row r="2" spans="1:5" x14ac:dyDescent="0.25">
      <c r="A2" s="4" t="s">
        <v>573</v>
      </c>
      <c r="B2" s="4"/>
      <c r="C2" s="4"/>
      <c r="D2" s="4"/>
      <c r="E2" s="4"/>
    </row>
    <row r="3" spans="1:5" x14ac:dyDescent="0.25">
      <c r="A3" s="4" t="s">
        <v>574</v>
      </c>
      <c r="B3" s="4"/>
      <c r="C3" s="4"/>
      <c r="D3" s="4"/>
      <c r="E3" s="4"/>
    </row>
    <row r="5" spans="1:5" s="1" customFormat="1" ht="3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x14ac:dyDescent="0.25">
      <c r="A6" t="str">
        <f>"000176"</f>
        <v>000176</v>
      </c>
      <c r="B6" t="s">
        <v>5</v>
      </c>
      <c r="C6">
        <v>152</v>
      </c>
      <c r="D6" s="2">
        <v>61250.74</v>
      </c>
      <c r="E6" s="2">
        <v>20212.740000000002</v>
      </c>
    </row>
    <row r="7" spans="1:5" x14ac:dyDescent="0.25">
      <c r="A7" t="str">
        <f>"000204"</f>
        <v>000204</v>
      </c>
      <c r="B7" t="s">
        <v>6</v>
      </c>
      <c r="C7">
        <v>35</v>
      </c>
      <c r="D7" s="2">
        <v>14103.79</v>
      </c>
      <c r="E7" s="2">
        <v>4654.25</v>
      </c>
    </row>
    <row r="8" spans="1:5" x14ac:dyDescent="0.25">
      <c r="A8" t="str">
        <f>"000468"</f>
        <v>000468</v>
      </c>
      <c r="B8" t="s">
        <v>7</v>
      </c>
      <c r="C8">
        <v>155</v>
      </c>
      <c r="D8" s="2">
        <v>62459.64</v>
      </c>
      <c r="E8" s="2">
        <v>20611.68</v>
      </c>
    </row>
    <row r="9" spans="1:5" x14ac:dyDescent="0.25">
      <c r="A9" t="str">
        <f>"000476"</f>
        <v>000476</v>
      </c>
      <c r="B9" t="s">
        <v>8</v>
      </c>
      <c r="C9">
        <v>410</v>
      </c>
      <c r="D9" s="2">
        <v>165215.81</v>
      </c>
      <c r="E9" s="2">
        <v>54521.22</v>
      </c>
    </row>
    <row r="10" spans="1:5" x14ac:dyDescent="0.25">
      <c r="A10" t="str">
        <f>"000479"</f>
        <v>000479</v>
      </c>
      <c r="B10" t="s">
        <v>9</v>
      </c>
      <c r="C10">
        <v>18</v>
      </c>
      <c r="D10" s="2">
        <v>7253.38</v>
      </c>
      <c r="E10" s="2">
        <v>2393.62</v>
      </c>
    </row>
    <row r="11" spans="1:5" x14ac:dyDescent="0.25">
      <c r="A11" t="str">
        <f>"000551"</f>
        <v>000551</v>
      </c>
      <c r="B11" t="s">
        <v>10</v>
      </c>
      <c r="C11">
        <v>314</v>
      </c>
      <c r="D11" s="2">
        <v>126531.14</v>
      </c>
      <c r="E11" s="2">
        <v>41755.279999999999</v>
      </c>
    </row>
    <row r="12" spans="1:5" x14ac:dyDescent="0.25">
      <c r="A12" t="str">
        <f>"000601"</f>
        <v>000601</v>
      </c>
      <c r="B12" t="s">
        <v>11</v>
      </c>
      <c r="C12">
        <v>181</v>
      </c>
      <c r="D12" s="2">
        <v>72936.740000000005</v>
      </c>
      <c r="E12" s="2">
        <v>24069.119999999999</v>
      </c>
    </row>
    <row r="13" spans="1:5" x14ac:dyDescent="0.25">
      <c r="A13" t="str">
        <f>"000660"</f>
        <v>000660</v>
      </c>
      <c r="B13" t="s">
        <v>12</v>
      </c>
      <c r="C13">
        <v>78</v>
      </c>
      <c r="D13" s="2">
        <v>31431.3</v>
      </c>
      <c r="E13" s="2">
        <v>10372.33</v>
      </c>
    </row>
    <row r="14" spans="1:5" x14ac:dyDescent="0.25">
      <c r="A14" t="str">
        <f>"000681"</f>
        <v>000681</v>
      </c>
      <c r="B14" t="s">
        <v>13</v>
      </c>
      <c r="C14">
        <v>11</v>
      </c>
      <c r="D14" s="2">
        <v>3288.65</v>
      </c>
      <c r="E14" s="2">
        <v>1085.25</v>
      </c>
    </row>
    <row r="15" spans="1:5" x14ac:dyDescent="0.25">
      <c r="A15" t="str">
        <f>"007996"</f>
        <v>007996</v>
      </c>
      <c r="B15" t="s">
        <v>14</v>
      </c>
      <c r="C15">
        <v>16</v>
      </c>
      <c r="D15" s="2">
        <v>6447.45</v>
      </c>
      <c r="E15" s="2">
        <v>2127.66</v>
      </c>
    </row>
    <row r="16" spans="1:5" x14ac:dyDescent="0.25">
      <c r="A16" t="str">
        <f>"008019"</f>
        <v>008019</v>
      </c>
      <c r="B16" t="s">
        <v>15</v>
      </c>
      <c r="C16">
        <v>355</v>
      </c>
      <c r="D16" s="2">
        <v>143052.72</v>
      </c>
      <c r="E16" s="2">
        <v>47207.4</v>
      </c>
    </row>
    <row r="17" spans="1:5" x14ac:dyDescent="0.25">
      <c r="A17" t="str">
        <f>"008070"</f>
        <v>008070</v>
      </c>
      <c r="B17" t="s">
        <v>16</v>
      </c>
      <c r="C17">
        <v>30</v>
      </c>
      <c r="D17" s="2">
        <v>12088.96</v>
      </c>
      <c r="E17" s="2">
        <v>3989.36</v>
      </c>
    </row>
    <row r="18" spans="1:5" x14ac:dyDescent="0.25">
      <c r="A18" t="str">
        <f>"008071"</f>
        <v>008071</v>
      </c>
      <c r="B18" t="s">
        <v>17</v>
      </c>
      <c r="C18">
        <v>213</v>
      </c>
      <c r="D18" s="2">
        <v>85831.63</v>
      </c>
      <c r="E18" s="2">
        <v>28324.44</v>
      </c>
    </row>
    <row r="19" spans="1:5" x14ac:dyDescent="0.25">
      <c r="A19" t="str">
        <f>"008096"</f>
        <v>008096</v>
      </c>
      <c r="B19" t="s">
        <v>18</v>
      </c>
      <c r="C19">
        <v>149</v>
      </c>
      <c r="D19" s="2">
        <v>60041.84</v>
      </c>
      <c r="E19" s="2">
        <v>19813.810000000001</v>
      </c>
    </row>
    <row r="20" spans="1:5" x14ac:dyDescent="0.25">
      <c r="A20" t="str">
        <f>"008163"</f>
        <v>008163</v>
      </c>
      <c r="B20" t="s">
        <v>19</v>
      </c>
      <c r="C20">
        <v>78</v>
      </c>
      <c r="D20" s="2">
        <v>31431.3</v>
      </c>
      <c r="E20" s="2">
        <v>10372.33</v>
      </c>
    </row>
    <row r="21" spans="1:5" x14ac:dyDescent="0.25">
      <c r="A21" t="str">
        <f>"008246"</f>
        <v>008246</v>
      </c>
      <c r="B21" t="s">
        <v>20</v>
      </c>
      <c r="C21">
        <v>97</v>
      </c>
      <c r="D21" s="2">
        <v>39087.64</v>
      </c>
      <c r="E21" s="2">
        <v>12898.92</v>
      </c>
    </row>
    <row r="22" spans="1:5" x14ac:dyDescent="0.25">
      <c r="A22" t="str">
        <f>"008972"</f>
        <v>008972</v>
      </c>
      <c r="B22" t="s">
        <v>21</v>
      </c>
      <c r="C22">
        <v>16</v>
      </c>
      <c r="D22" s="2">
        <v>6447.45</v>
      </c>
      <c r="E22" s="2">
        <v>2127.66</v>
      </c>
    </row>
    <row r="23" spans="1:5" x14ac:dyDescent="0.25">
      <c r="A23" t="str">
        <f>"008973"</f>
        <v>008973</v>
      </c>
      <c r="B23" t="s">
        <v>22</v>
      </c>
      <c r="C23">
        <v>20</v>
      </c>
      <c r="D23" s="2">
        <v>8059.31</v>
      </c>
      <c r="E23" s="2">
        <v>2659.57</v>
      </c>
    </row>
    <row r="24" spans="1:5" x14ac:dyDescent="0.25">
      <c r="A24" t="str">
        <f>"009104"</f>
        <v>009104</v>
      </c>
      <c r="B24" t="s">
        <v>23</v>
      </c>
      <c r="C24">
        <v>50</v>
      </c>
      <c r="D24" s="2">
        <v>20148.27</v>
      </c>
      <c r="E24" s="2">
        <v>6648.93</v>
      </c>
    </row>
    <row r="25" spans="1:5" x14ac:dyDescent="0.25">
      <c r="A25" t="str">
        <f>"009124"</f>
        <v>009124</v>
      </c>
      <c r="B25" t="s">
        <v>24</v>
      </c>
      <c r="C25">
        <v>22</v>
      </c>
      <c r="D25" s="2">
        <v>8865.24</v>
      </c>
      <c r="E25" s="2">
        <v>2925.53</v>
      </c>
    </row>
    <row r="26" spans="1:5" x14ac:dyDescent="0.25">
      <c r="A26" t="str">
        <f>"009270"</f>
        <v>009270</v>
      </c>
      <c r="B26" t="s">
        <v>25</v>
      </c>
      <c r="C26">
        <v>245</v>
      </c>
      <c r="D26" s="2">
        <v>98726.52</v>
      </c>
      <c r="E26" s="2">
        <v>32579.75</v>
      </c>
    </row>
    <row r="27" spans="1:5" x14ac:dyDescent="0.25">
      <c r="A27" t="str">
        <f>"009374"</f>
        <v>009374</v>
      </c>
      <c r="B27" t="s">
        <v>26</v>
      </c>
      <c r="C27">
        <v>32</v>
      </c>
      <c r="D27" s="2">
        <v>12894.89</v>
      </c>
      <c r="E27" s="2">
        <v>4255.3100000000004</v>
      </c>
    </row>
    <row r="28" spans="1:5" x14ac:dyDescent="0.25">
      <c r="A28" t="str">
        <f>"009435"</f>
        <v>009435</v>
      </c>
      <c r="B28" t="s">
        <v>27</v>
      </c>
      <c r="C28">
        <v>26</v>
      </c>
      <c r="D28" s="2">
        <v>10477.1</v>
      </c>
      <c r="E28" s="2">
        <v>3457.44</v>
      </c>
    </row>
    <row r="29" spans="1:5" x14ac:dyDescent="0.25">
      <c r="A29" t="str">
        <f>"009443"</f>
        <v>009443</v>
      </c>
      <c r="B29" t="s">
        <v>28</v>
      </c>
      <c r="C29">
        <v>115</v>
      </c>
      <c r="D29" s="2">
        <v>46341.02</v>
      </c>
      <c r="E29" s="2">
        <v>15292.54</v>
      </c>
    </row>
    <row r="30" spans="1:5" x14ac:dyDescent="0.25">
      <c r="A30" t="str">
        <f>"009453"</f>
        <v>009453</v>
      </c>
      <c r="B30" t="s">
        <v>29</v>
      </c>
      <c r="C30">
        <v>125</v>
      </c>
      <c r="D30" s="2">
        <v>50370.68</v>
      </c>
      <c r="E30" s="2">
        <v>16622.32</v>
      </c>
    </row>
    <row r="31" spans="1:5" x14ac:dyDescent="0.25">
      <c r="A31" t="str">
        <f>"009467"</f>
        <v>009467</v>
      </c>
      <c r="B31" t="s">
        <v>30</v>
      </c>
      <c r="C31">
        <v>274</v>
      </c>
      <c r="D31" s="2">
        <v>110345.67</v>
      </c>
      <c r="E31" s="2">
        <v>36414.07</v>
      </c>
    </row>
    <row r="32" spans="1:5" x14ac:dyDescent="0.25">
      <c r="A32" t="str">
        <f>"009484"</f>
        <v>009484</v>
      </c>
      <c r="B32" t="s">
        <v>31</v>
      </c>
      <c r="C32">
        <v>74</v>
      </c>
      <c r="D32" s="2">
        <v>29819.439999999999</v>
      </c>
      <c r="E32" s="2">
        <v>9840.42</v>
      </c>
    </row>
    <row r="33" spans="1:5" x14ac:dyDescent="0.25">
      <c r="A33" t="str">
        <f>"009485"</f>
        <v>009485</v>
      </c>
      <c r="B33" t="s">
        <v>32</v>
      </c>
      <c r="C33">
        <v>220</v>
      </c>
      <c r="D33" s="2">
        <v>88652.39</v>
      </c>
      <c r="E33" s="2">
        <v>29255.29</v>
      </c>
    </row>
    <row r="34" spans="1:5" x14ac:dyDescent="0.25">
      <c r="A34" t="str">
        <f>"010187"</f>
        <v>010187</v>
      </c>
      <c r="B34" t="s">
        <v>33</v>
      </c>
      <c r="C34">
        <v>108</v>
      </c>
      <c r="D34" s="2">
        <v>43520.26</v>
      </c>
      <c r="E34" s="2">
        <v>14361.69</v>
      </c>
    </row>
    <row r="35" spans="1:5" x14ac:dyDescent="0.25">
      <c r="A35" t="str">
        <f>"010203"</f>
        <v>010203</v>
      </c>
      <c r="B35" t="s">
        <v>34</v>
      </c>
      <c r="C35">
        <v>22</v>
      </c>
      <c r="D35" s="2">
        <v>8865.24</v>
      </c>
      <c r="E35" s="2">
        <v>2925.53</v>
      </c>
    </row>
    <row r="36" spans="1:5" x14ac:dyDescent="0.25">
      <c r="A36" t="str">
        <f>"010210"</f>
        <v>010210</v>
      </c>
      <c r="B36" t="s">
        <v>35</v>
      </c>
      <c r="C36">
        <v>139</v>
      </c>
      <c r="D36" s="2">
        <v>56012.19</v>
      </c>
      <c r="E36" s="2">
        <v>18484.02</v>
      </c>
    </row>
    <row r="37" spans="1:5" x14ac:dyDescent="0.25">
      <c r="A37" t="str">
        <f>"010275"</f>
        <v>010275</v>
      </c>
      <c r="B37" t="s">
        <v>36</v>
      </c>
      <c r="C37">
        <v>84</v>
      </c>
      <c r="D37" s="2">
        <v>33849.089999999997</v>
      </c>
      <c r="E37" s="2">
        <v>11170.2</v>
      </c>
    </row>
    <row r="38" spans="1:5" x14ac:dyDescent="0.25">
      <c r="A38" t="str">
        <f>"010608"</f>
        <v>010608</v>
      </c>
      <c r="B38" t="s">
        <v>37</v>
      </c>
      <c r="C38">
        <v>97</v>
      </c>
      <c r="D38" s="2">
        <v>39087.64</v>
      </c>
      <c r="E38" s="2">
        <v>12898.92</v>
      </c>
    </row>
    <row r="39" spans="1:5" x14ac:dyDescent="0.25">
      <c r="A39" t="str">
        <f>"011306"</f>
        <v>011306</v>
      </c>
      <c r="B39" t="s">
        <v>38</v>
      </c>
      <c r="C39">
        <v>62</v>
      </c>
      <c r="D39" s="2">
        <v>24983.85</v>
      </c>
      <c r="E39" s="2">
        <v>8244.67</v>
      </c>
    </row>
    <row r="40" spans="1:5" x14ac:dyDescent="0.25">
      <c r="A40" t="str">
        <f>"011374"</f>
        <v>011374</v>
      </c>
      <c r="B40" t="s">
        <v>39</v>
      </c>
      <c r="C40">
        <v>46</v>
      </c>
      <c r="D40" s="2">
        <v>18536.41</v>
      </c>
      <c r="E40" s="2">
        <v>6117.02</v>
      </c>
    </row>
    <row r="41" spans="1:5" x14ac:dyDescent="0.25">
      <c r="A41" t="str">
        <f>"011492"</f>
        <v>011492</v>
      </c>
      <c r="B41" t="s">
        <v>40</v>
      </c>
      <c r="C41">
        <v>147</v>
      </c>
      <c r="D41" s="2">
        <v>59235.91</v>
      </c>
      <c r="E41" s="2">
        <v>19547.849999999999</v>
      </c>
    </row>
    <row r="42" spans="1:5" x14ac:dyDescent="0.25">
      <c r="A42" t="str">
        <f>"011576"</f>
        <v>011576</v>
      </c>
      <c r="B42" t="s">
        <v>41</v>
      </c>
      <c r="C42">
        <v>191</v>
      </c>
      <c r="D42" s="2">
        <v>76966.39</v>
      </c>
      <c r="E42" s="2">
        <v>25398.91</v>
      </c>
    </row>
    <row r="43" spans="1:5" x14ac:dyDescent="0.25">
      <c r="A43" t="str">
        <f>"011933"</f>
        <v>011933</v>
      </c>
      <c r="B43" t="s">
        <v>43</v>
      </c>
      <c r="C43">
        <v>81</v>
      </c>
      <c r="D43" s="2">
        <v>32640.2</v>
      </c>
      <c r="E43" s="2">
        <v>10771.27</v>
      </c>
    </row>
    <row r="44" spans="1:5" x14ac:dyDescent="0.25">
      <c r="A44" t="str">
        <f>"012008"</f>
        <v>012008</v>
      </c>
      <c r="B44" t="s">
        <v>44</v>
      </c>
      <c r="C44">
        <v>16</v>
      </c>
      <c r="D44" s="2">
        <v>6447.45</v>
      </c>
      <c r="E44" s="2">
        <v>2127.66</v>
      </c>
    </row>
    <row r="45" spans="1:5" x14ac:dyDescent="0.25">
      <c r="A45" t="str">
        <f>"012508"</f>
        <v>012508</v>
      </c>
      <c r="B45" t="s">
        <v>45</v>
      </c>
      <c r="C45">
        <v>330</v>
      </c>
      <c r="D45" s="2">
        <v>132978.57999999999</v>
      </c>
      <c r="E45" s="2">
        <v>43882.93</v>
      </c>
    </row>
    <row r="46" spans="1:5" x14ac:dyDescent="0.25">
      <c r="A46" t="str">
        <f>"012900"</f>
        <v>012900</v>
      </c>
      <c r="B46" t="s">
        <v>46</v>
      </c>
      <c r="C46">
        <v>33</v>
      </c>
      <c r="D46" s="2">
        <v>13297.86</v>
      </c>
      <c r="E46" s="2">
        <v>4388.29</v>
      </c>
    </row>
    <row r="47" spans="1:5" x14ac:dyDescent="0.25">
      <c r="A47" t="str">
        <f>"012974"</f>
        <v>012974</v>
      </c>
      <c r="B47" t="s">
        <v>47</v>
      </c>
      <c r="C47">
        <v>79</v>
      </c>
      <c r="D47" s="2">
        <v>31834.27</v>
      </c>
      <c r="E47" s="2">
        <v>10505.31</v>
      </c>
    </row>
    <row r="48" spans="1:5" x14ac:dyDescent="0.25">
      <c r="A48" t="str">
        <f>"012975"</f>
        <v>012975</v>
      </c>
      <c r="B48" t="s">
        <v>48</v>
      </c>
      <c r="C48">
        <v>53</v>
      </c>
      <c r="D48" s="2">
        <v>21357.17</v>
      </c>
      <c r="E48" s="2">
        <v>7047.87</v>
      </c>
    </row>
    <row r="49" spans="1:5" x14ac:dyDescent="0.25">
      <c r="A49" t="str">
        <f>"013208"</f>
        <v>013208</v>
      </c>
      <c r="B49" t="s">
        <v>21</v>
      </c>
      <c r="C49">
        <v>32</v>
      </c>
      <c r="D49" s="2">
        <v>12894.89</v>
      </c>
      <c r="E49" s="2">
        <v>4255.3100000000004</v>
      </c>
    </row>
    <row r="50" spans="1:5" x14ac:dyDescent="0.25">
      <c r="A50" t="str">
        <f>"013209"</f>
        <v>013209</v>
      </c>
      <c r="B50" t="s">
        <v>49</v>
      </c>
      <c r="C50">
        <v>159</v>
      </c>
      <c r="D50" s="2">
        <v>64071.5</v>
      </c>
      <c r="E50" s="2">
        <v>21143.599999999999</v>
      </c>
    </row>
    <row r="51" spans="1:5" x14ac:dyDescent="0.25">
      <c r="A51" t="str">
        <f>"013257"</f>
        <v>013257</v>
      </c>
      <c r="B51" t="s">
        <v>50</v>
      </c>
      <c r="C51">
        <v>22</v>
      </c>
      <c r="D51" s="2">
        <v>8865.24</v>
      </c>
      <c r="E51" s="2">
        <v>2925.53</v>
      </c>
    </row>
    <row r="52" spans="1:5" x14ac:dyDescent="0.25">
      <c r="A52" t="str">
        <f>"013258"</f>
        <v>013258</v>
      </c>
      <c r="B52" t="s">
        <v>51</v>
      </c>
      <c r="C52">
        <v>114</v>
      </c>
      <c r="D52" s="2">
        <v>45938.06</v>
      </c>
      <c r="E52" s="2">
        <v>15159.56</v>
      </c>
    </row>
    <row r="53" spans="1:5" x14ac:dyDescent="0.25">
      <c r="A53" t="str">
        <f>"014040"</f>
        <v>014040</v>
      </c>
      <c r="B53" t="s">
        <v>52</v>
      </c>
      <c r="C53">
        <v>375</v>
      </c>
      <c r="D53" s="2">
        <v>151112.03</v>
      </c>
      <c r="E53" s="2">
        <v>49866.97</v>
      </c>
    </row>
    <row r="54" spans="1:5" x14ac:dyDescent="0.25">
      <c r="A54" t="str">
        <f>"014110"</f>
        <v>014110</v>
      </c>
      <c r="B54" t="s">
        <v>53</v>
      </c>
      <c r="C54">
        <v>152</v>
      </c>
      <c r="D54" s="2">
        <v>61250.74</v>
      </c>
      <c r="E54" s="2">
        <v>20212.740000000002</v>
      </c>
    </row>
    <row r="55" spans="1:5" x14ac:dyDescent="0.25">
      <c r="A55" t="str">
        <f>"014140"</f>
        <v>014140</v>
      </c>
      <c r="B55" t="s">
        <v>54</v>
      </c>
      <c r="C55">
        <v>63</v>
      </c>
      <c r="D55" s="2">
        <v>25386.82</v>
      </c>
      <c r="E55" s="2">
        <v>8377.65</v>
      </c>
    </row>
    <row r="56" spans="1:5" x14ac:dyDescent="0.25">
      <c r="A56" t="str">
        <f>"014173"</f>
        <v>014173</v>
      </c>
      <c r="B56" t="s">
        <v>55</v>
      </c>
      <c r="C56">
        <v>45</v>
      </c>
      <c r="D56" s="2">
        <v>18133.439999999999</v>
      </c>
      <c r="E56" s="2">
        <v>5984.04</v>
      </c>
    </row>
    <row r="57" spans="1:5" x14ac:dyDescent="0.25">
      <c r="A57" t="str">
        <f>"014785"</f>
        <v>014785</v>
      </c>
      <c r="B57" t="s">
        <v>56</v>
      </c>
      <c r="C57">
        <v>12</v>
      </c>
      <c r="D57" s="2">
        <v>3472.96</v>
      </c>
      <c r="E57" s="2">
        <v>1146.08</v>
      </c>
    </row>
    <row r="58" spans="1:5" x14ac:dyDescent="0.25">
      <c r="A58" t="str">
        <f>"015179"</f>
        <v>015179</v>
      </c>
      <c r="B58" t="s">
        <v>57</v>
      </c>
      <c r="C58">
        <v>17</v>
      </c>
      <c r="D58" s="2">
        <v>6850.41</v>
      </c>
      <c r="E58" s="2">
        <v>2260.64</v>
      </c>
    </row>
    <row r="59" spans="1:5" x14ac:dyDescent="0.25">
      <c r="A59" t="str">
        <f>"015331"</f>
        <v>015331</v>
      </c>
      <c r="B59" t="s">
        <v>58</v>
      </c>
      <c r="C59">
        <v>74</v>
      </c>
      <c r="D59" s="2">
        <v>29819.439999999999</v>
      </c>
      <c r="E59" s="2">
        <v>9840.42</v>
      </c>
    </row>
    <row r="60" spans="1:5" x14ac:dyDescent="0.25">
      <c r="A60" t="str">
        <f>"015374"</f>
        <v>015374</v>
      </c>
      <c r="B60" t="s">
        <v>59</v>
      </c>
      <c r="C60">
        <v>12</v>
      </c>
      <c r="D60" s="2">
        <v>4566.9399999999996</v>
      </c>
      <c r="E60" s="2">
        <v>1507.09</v>
      </c>
    </row>
    <row r="61" spans="1:5" x14ac:dyDescent="0.25">
      <c r="A61" t="str">
        <f>"015486"</f>
        <v>015486</v>
      </c>
      <c r="B61" t="s">
        <v>60</v>
      </c>
      <c r="C61">
        <v>35</v>
      </c>
      <c r="D61" s="2">
        <v>14103.79</v>
      </c>
      <c r="E61" s="2">
        <v>4654.25</v>
      </c>
    </row>
    <row r="62" spans="1:5" x14ac:dyDescent="0.25">
      <c r="A62" t="str">
        <f>"015521"</f>
        <v>015521</v>
      </c>
      <c r="B62" t="s">
        <v>61</v>
      </c>
      <c r="C62">
        <v>74</v>
      </c>
      <c r="D62" s="2">
        <v>29819.439999999999</v>
      </c>
      <c r="E62" s="2">
        <v>9840.42</v>
      </c>
    </row>
    <row r="63" spans="1:5" x14ac:dyDescent="0.25">
      <c r="A63" t="str">
        <f>"015696"</f>
        <v>015696</v>
      </c>
      <c r="B63" t="s">
        <v>62</v>
      </c>
      <c r="C63">
        <v>62</v>
      </c>
      <c r="D63" s="2">
        <v>22009.45</v>
      </c>
      <c r="E63" s="2">
        <v>7263.12</v>
      </c>
    </row>
    <row r="64" spans="1:5" x14ac:dyDescent="0.25">
      <c r="A64" t="str">
        <f>"016431"</f>
        <v>016431</v>
      </c>
      <c r="B64" t="s">
        <v>63</v>
      </c>
      <c r="C64">
        <v>26</v>
      </c>
      <c r="D64" s="2">
        <v>10477.1</v>
      </c>
      <c r="E64" s="2">
        <v>3457.44</v>
      </c>
    </row>
    <row r="65" spans="1:5" x14ac:dyDescent="0.25">
      <c r="A65" t="str">
        <f>"052613"</f>
        <v>052613</v>
      </c>
      <c r="B65" t="s">
        <v>64</v>
      </c>
      <c r="C65">
        <v>242</v>
      </c>
      <c r="D65" s="2">
        <v>97517.63</v>
      </c>
      <c r="E65" s="2">
        <v>32180.82</v>
      </c>
    </row>
    <row r="66" spans="1:5" x14ac:dyDescent="0.25">
      <c r="A66" t="str">
        <f>"052621"</f>
        <v>052621</v>
      </c>
      <c r="B66" t="s">
        <v>65</v>
      </c>
      <c r="C66">
        <v>612</v>
      </c>
      <c r="D66" s="2">
        <v>246614.83</v>
      </c>
      <c r="E66" s="2">
        <v>81382.89</v>
      </c>
    </row>
    <row r="67" spans="1:5" x14ac:dyDescent="0.25">
      <c r="A67" t="str">
        <f>"052639"</f>
        <v>052639</v>
      </c>
      <c r="B67" t="s">
        <v>66</v>
      </c>
      <c r="C67">
        <v>850</v>
      </c>
      <c r="D67" s="2">
        <v>342520.59</v>
      </c>
      <c r="E67" s="2">
        <v>113031.79</v>
      </c>
    </row>
    <row r="68" spans="1:5" x14ac:dyDescent="0.25">
      <c r="A68" t="str">
        <f>"052647"</f>
        <v>052647</v>
      </c>
      <c r="B68" t="s">
        <v>67</v>
      </c>
      <c r="C68">
        <v>557</v>
      </c>
      <c r="D68" s="2">
        <v>224451.73</v>
      </c>
      <c r="E68" s="2">
        <v>74069.070000000007</v>
      </c>
    </row>
    <row r="69" spans="1:5" x14ac:dyDescent="0.25">
      <c r="A69" t="str">
        <f>"052654"</f>
        <v>052654</v>
      </c>
      <c r="B69" t="s">
        <v>68</v>
      </c>
      <c r="C69">
        <v>326</v>
      </c>
      <c r="D69" s="2">
        <v>131366.72</v>
      </c>
      <c r="E69" s="2">
        <v>43351.02</v>
      </c>
    </row>
    <row r="70" spans="1:5" x14ac:dyDescent="0.25">
      <c r="A70" t="str">
        <f>"052662"</f>
        <v>052662</v>
      </c>
      <c r="B70" t="s">
        <v>69</v>
      </c>
      <c r="C70">
        <v>368</v>
      </c>
      <c r="D70" s="2">
        <v>148291.26999999999</v>
      </c>
      <c r="E70" s="2">
        <v>48936.12</v>
      </c>
    </row>
    <row r="71" spans="1:5" x14ac:dyDescent="0.25">
      <c r="A71" t="str">
        <f>"052670"</f>
        <v>052670</v>
      </c>
      <c r="B71" t="s">
        <v>70</v>
      </c>
      <c r="C71">
        <v>151</v>
      </c>
      <c r="D71" s="2">
        <v>59508.03</v>
      </c>
      <c r="E71" s="2">
        <v>19637.650000000001</v>
      </c>
    </row>
    <row r="72" spans="1:5" x14ac:dyDescent="0.25">
      <c r="A72" t="str">
        <f>"052696"</f>
        <v>052696</v>
      </c>
      <c r="B72" t="s">
        <v>71</v>
      </c>
      <c r="C72">
        <v>662</v>
      </c>
      <c r="D72" s="2">
        <v>266763.09999999998</v>
      </c>
      <c r="E72" s="2">
        <v>88031.82</v>
      </c>
    </row>
    <row r="73" spans="1:5" x14ac:dyDescent="0.25">
      <c r="A73" t="str">
        <f>"052704"</f>
        <v>052704</v>
      </c>
      <c r="B73" t="s">
        <v>72</v>
      </c>
      <c r="C73">
        <v>354</v>
      </c>
      <c r="D73" s="2">
        <v>142649.75</v>
      </c>
      <c r="E73" s="2">
        <v>47074.42</v>
      </c>
    </row>
    <row r="74" spans="1:5" x14ac:dyDescent="0.25">
      <c r="A74" t="str">
        <f>"052712"</f>
        <v>052712</v>
      </c>
      <c r="B74" t="s">
        <v>73</v>
      </c>
      <c r="C74">
        <v>109</v>
      </c>
      <c r="D74" s="2">
        <v>43923.23</v>
      </c>
      <c r="E74" s="2">
        <v>14494.67</v>
      </c>
    </row>
    <row r="75" spans="1:5" x14ac:dyDescent="0.25">
      <c r="A75" t="str">
        <f>"052720"</f>
        <v>052720</v>
      </c>
      <c r="B75" t="s">
        <v>74</v>
      </c>
      <c r="C75">
        <v>983</v>
      </c>
      <c r="D75" s="2">
        <v>396114.99</v>
      </c>
      <c r="E75" s="2">
        <v>130717.95</v>
      </c>
    </row>
    <row r="76" spans="1:5" x14ac:dyDescent="0.25">
      <c r="A76" t="str">
        <f>"052779"</f>
        <v>052779</v>
      </c>
      <c r="B76" t="s">
        <v>75</v>
      </c>
      <c r="C76">
        <v>496</v>
      </c>
      <c r="D76" s="2">
        <v>199870.84</v>
      </c>
      <c r="E76" s="2">
        <v>65957.38</v>
      </c>
    </row>
    <row r="77" spans="1:5" x14ac:dyDescent="0.25">
      <c r="A77" t="str">
        <f>"052787"</f>
        <v>052787</v>
      </c>
      <c r="B77" t="s">
        <v>76</v>
      </c>
      <c r="C77">
        <v>483</v>
      </c>
      <c r="D77" s="2">
        <v>194632.29</v>
      </c>
      <c r="E77" s="2">
        <v>64228.66</v>
      </c>
    </row>
    <row r="78" spans="1:5" x14ac:dyDescent="0.25">
      <c r="A78" t="str">
        <f>"052795"</f>
        <v>052795</v>
      </c>
      <c r="B78" t="s">
        <v>77</v>
      </c>
      <c r="C78">
        <v>470</v>
      </c>
      <c r="D78" s="2">
        <v>189393.74</v>
      </c>
      <c r="E78" s="2">
        <v>62499.93</v>
      </c>
    </row>
    <row r="79" spans="1:5" x14ac:dyDescent="0.25">
      <c r="A79" t="str">
        <f>"052803"</f>
        <v>052803</v>
      </c>
      <c r="B79" t="s">
        <v>78</v>
      </c>
      <c r="C79">
        <v>752</v>
      </c>
      <c r="D79" s="2">
        <v>303029.98</v>
      </c>
      <c r="E79" s="2">
        <v>99999.89</v>
      </c>
    </row>
    <row r="80" spans="1:5" x14ac:dyDescent="0.25">
      <c r="A80" t="str">
        <f>"052829"</f>
        <v>052829</v>
      </c>
      <c r="B80" t="s">
        <v>79</v>
      </c>
      <c r="C80">
        <v>518</v>
      </c>
      <c r="D80" s="2">
        <v>208736.08</v>
      </c>
      <c r="E80" s="2">
        <v>68882.91</v>
      </c>
    </row>
    <row r="81" spans="1:5" x14ac:dyDescent="0.25">
      <c r="A81" t="str">
        <f>"052837"</f>
        <v>052837</v>
      </c>
      <c r="B81" t="s">
        <v>79</v>
      </c>
      <c r="C81">
        <v>246</v>
      </c>
      <c r="D81" s="2">
        <v>99129.49</v>
      </c>
      <c r="E81" s="2">
        <v>32712.73</v>
      </c>
    </row>
    <row r="82" spans="1:5" x14ac:dyDescent="0.25">
      <c r="A82" t="str">
        <f>"052845"</f>
        <v>052845</v>
      </c>
      <c r="B82" t="s">
        <v>80</v>
      </c>
      <c r="C82">
        <v>315</v>
      </c>
      <c r="D82" s="2">
        <v>126934.1</v>
      </c>
      <c r="E82" s="2">
        <v>41888.25</v>
      </c>
    </row>
    <row r="83" spans="1:5" x14ac:dyDescent="0.25">
      <c r="A83" t="str">
        <f>"052852"</f>
        <v>052852</v>
      </c>
      <c r="B83" t="s">
        <v>80</v>
      </c>
      <c r="C83">
        <v>596</v>
      </c>
      <c r="D83" s="2">
        <v>240167.38</v>
      </c>
      <c r="E83" s="2">
        <v>79255.240000000005</v>
      </c>
    </row>
    <row r="84" spans="1:5" x14ac:dyDescent="0.25">
      <c r="A84" t="str">
        <f>"052860"</f>
        <v>052860</v>
      </c>
      <c r="B84" t="s">
        <v>81</v>
      </c>
      <c r="C84">
        <v>304</v>
      </c>
      <c r="D84" s="2">
        <v>122501.48</v>
      </c>
      <c r="E84" s="2">
        <v>40425.49</v>
      </c>
    </row>
    <row r="85" spans="1:5" x14ac:dyDescent="0.25">
      <c r="A85" t="str">
        <f>"052878"</f>
        <v>052878</v>
      </c>
      <c r="B85" t="s">
        <v>82</v>
      </c>
      <c r="C85">
        <v>653</v>
      </c>
      <c r="D85" s="2">
        <v>263136.40999999997</v>
      </c>
      <c r="E85" s="2">
        <v>86835.02</v>
      </c>
    </row>
    <row r="86" spans="1:5" x14ac:dyDescent="0.25">
      <c r="A86" t="str">
        <f>"052894"</f>
        <v>052894</v>
      </c>
      <c r="B86" t="s">
        <v>83</v>
      </c>
      <c r="C86">
        <v>729</v>
      </c>
      <c r="D86" s="2">
        <v>293761.78000000003</v>
      </c>
      <c r="E86" s="2">
        <v>96941.39</v>
      </c>
    </row>
    <row r="87" spans="1:5" x14ac:dyDescent="0.25">
      <c r="A87" t="str">
        <f>"052902"</f>
        <v>052902</v>
      </c>
      <c r="B87" t="s">
        <v>84</v>
      </c>
      <c r="C87">
        <v>866</v>
      </c>
      <c r="D87" s="2">
        <v>348968.04</v>
      </c>
      <c r="E87" s="2">
        <v>115159.45</v>
      </c>
    </row>
    <row r="88" spans="1:5" x14ac:dyDescent="0.25">
      <c r="A88" t="str">
        <f>"052910"</f>
        <v>052910</v>
      </c>
      <c r="B88" t="s">
        <v>85</v>
      </c>
      <c r="C88">
        <v>1062</v>
      </c>
      <c r="D88" s="2">
        <v>427949.26</v>
      </c>
      <c r="E88" s="2">
        <v>141223.26</v>
      </c>
    </row>
    <row r="89" spans="1:5" x14ac:dyDescent="0.25">
      <c r="A89" t="str">
        <f>"052928"</f>
        <v>052928</v>
      </c>
      <c r="B89" t="s">
        <v>86</v>
      </c>
      <c r="C89">
        <v>518</v>
      </c>
      <c r="D89" s="2">
        <v>208736.08</v>
      </c>
      <c r="E89" s="2">
        <v>68882.91</v>
      </c>
    </row>
    <row r="90" spans="1:5" x14ac:dyDescent="0.25">
      <c r="A90" t="str">
        <f>"052936"</f>
        <v>052936</v>
      </c>
      <c r="B90" t="s">
        <v>87</v>
      </c>
      <c r="C90">
        <v>366</v>
      </c>
      <c r="D90" s="2">
        <v>147485.34</v>
      </c>
      <c r="E90" s="2">
        <v>48670.16</v>
      </c>
    </row>
    <row r="91" spans="1:5" x14ac:dyDescent="0.25">
      <c r="A91" t="str">
        <f>"052951"</f>
        <v>052951</v>
      </c>
      <c r="B91" t="s">
        <v>88</v>
      </c>
      <c r="C91">
        <v>840</v>
      </c>
      <c r="D91" s="2">
        <v>338490.94</v>
      </c>
      <c r="E91" s="2">
        <v>111702.01</v>
      </c>
    </row>
    <row r="92" spans="1:5" x14ac:dyDescent="0.25">
      <c r="A92" t="str">
        <f>"052969"</f>
        <v>052969</v>
      </c>
      <c r="B92" t="s">
        <v>89</v>
      </c>
      <c r="C92">
        <v>410</v>
      </c>
      <c r="D92" s="2">
        <v>165215.81</v>
      </c>
      <c r="E92" s="2">
        <v>54521.22</v>
      </c>
    </row>
    <row r="93" spans="1:5" x14ac:dyDescent="0.25">
      <c r="A93" t="str">
        <f>"052977"</f>
        <v>052977</v>
      </c>
      <c r="B93" t="s">
        <v>90</v>
      </c>
      <c r="C93">
        <v>533</v>
      </c>
      <c r="D93" s="2">
        <v>214780.56</v>
      </c>
      <c r="E93" s="2">
        <v>70877.58</v>
      </c>
    </row>
    <row r="94" spans="1:5" x14ac:dyDescent="0.25">
      <c r="A94" t="str">
        <f>"052993"</f>
        <v>052993</v>
      </c>
      <c r="B94" t="s">
        <v>91</v>
      </c>
      <c r="C94">
        <v>541</v>
      </c>
      <c r="D94" s="2">
        <v>218004.28</v>
      </c>
      <c r="E94" s="2">
        <v>71941.41</v>
      </c>
    </row>
    <row r="95" spans="1:5" x14ac:dyDescent="0.25">
      <c r="A95" t="str">
        <f>"053009"</f>
        <v>053009</v>
      </c>
      <c r="B95" t="s">
        <v>92</v>
      </c>
      <c r="C95">
        <v>116</v>
      </c>
      <c r="D95" s="2">
        <v>46743.99</v>
      </c>
      <c r="E95" s="2">
        <v>15425.52</v>
      </c>
    </row>
    <row r="96" spans="1:5" x14ac:dyDescent="0.25">
      <c r="A96" t="str">
        <f>"053033"</f>
        <v>053033</v>
      </c>
      <c r="B96" t="s">
        <v>93</v>
      </c>
      <c r="C96">
        <v>778</v>
      </c>
      <c r="D96" s="2">
        <v>313507.08</v>
      </c>
      <c r="E96" s="2">
        <v>103457.34</v>
      </c>
    </row>
    <row r="97" spans="1:5" x14ac:dyDescent="0.25">
      <c r="A97" t="str">
        <f>"053041"</f>
        <v>053041</v>
      </c>
      <c r="B97" t="s">
        <v>94</v>
      </c>
      <c r="C97">
        <v>463</v>
      </c>
      <c r="D97" s="2">
        <v>186572.98</v>
      </c>
      <c r="E97" s="2">
        <v>61569.08</v>
      </c>
    </row>
    <row r="98" spans="1:5" x14ac:dyDescent="0.25">
      <c r="A98" t="str">
        <f>"053058"</f>
        <v>053058</v>
      </c>
      <c r="B98" t="s">
        <v>95</v>
      </c>
      <c r="C98">
        <v>580</v>
      </c>
      <c r="D98" s="2">
        <v>233719.93</v>
      </c>
      <c r="E98" s="2">
        <v>77127.58</v>
      </c>
    </row>
    <row r="99" spans="1:5" x14ac:dyDescent="0.25">
      <c r="A99" t="str">
        <f>"053082"</f>
        <v>053082</v>
      </c>
      <c r="B99" t="s">
        <v>96</v>
      </c>
      <c r="C99">
        <v>204</v>
      </c>
      <c r="D99" s="2">
        <v>82204.94</v>
      </c>
      <c r="E99" s="2">
        <v>27127.63</v>
      </c>
    </row>
    <row r="100" spans="1:5" x14ac:dyDescent="0.25">
      <c r="A100" t="str">
        <f>"053116"</f>
        <v>053116</v>
      </c>
      <c r="B100" t="s">
        <v>97</v>
      </c>
      <c r="C100">
        <v>140</v>
      </c>
      <c r="D100" s="2">
        <v>56415.16</v>
      </c>
      <c r="E100" s="2">
        <v>18617</v>
      </c>
    </row>
    <row r="101" spans="1:5" x14ac:dyDescent="0.25">
      <c r="A101" t="str">
        <f>"053124"</f>
        <v>053124</v>
      </c>
      <c r="B101" t="s">
        <v>98</v>
      </c>
      <c r="C101">
        <v>309</v>
      </c>
      <c r="D101" s="2">
        <v>124516.31</v>
      </c>
      <c r="E101" s="2">
        <v>41090.379999999997</v>
      </c>
    </row>
    <row r="102" spans="1:5" x14ac:dyDescent="0.25">
      <c r="A102" t="str">
        <f>"053140"</f>
        <v>053140</v>
      </c>
      <c r="B102" t="s">
        <v>99</v>
      </c>
      <c r="C102">
        <v>617</v>
      </c>
      <c r="D102" s="2">
        <v>248629.65</v>
      </c>
      <c r="E102" s="2">
        <v>82047.78</v>
      </c>
    </row>
    <row r="103" spans="1:5" x14ac:dyDescent="0.25">
      <c r="A103" t="str">
        <f>"053165"</f>
        <v>053165</v>
      </c>
      <c r="B103" t="s">
        <v>100</v>
      </c>
      <c r="C103">
        <v>288</v>
      </c>
      <c r="D103" s="2">
        <v>116054.04</v>
      </c>
      <c r="E103" s="2">
        <v>38297.83</v>
      </c>
    </row>
    <row r="104" spans="1:5" x14ac:dyDescent="0.25">
      <c r="A104" t="str">
        <f>"053199"</f>
        <v>053199</v>
      </c>
      <c r="B104" t="s">
        <v>101</v>
      </c>
      <c r="C104">
        <v>271</v>
      </c>
      <c r="D104" s="2">
        <v>109203.62</v>
      </c>
      <c r="E104" s="2">
        <v>36037.19</v>
      </c>
    </row>
    <row r="105" spans="1:5" x14ac:dyDescent="0.25">
      <c r="A105" t="str">
        <f>"053207"</f>
        <v>053207</v>
      </c>
      <c r="B105" t="s">
        <v>102</v>
      </c>
      <c r="C105">
        <v>422</v>
      </c>
      <c r="D105" s="2">
        <v>170051.4</v>
      </c>
      <c r="E105" s="2">
        <v>56116.959999999999</v>
      </c>
    </row>
    <row r="106" spans="1:5" x14ac:dyDescent="0.25">
      <c r="A106" t="str">
        <f>"053215"</f>
        <v>053215</v>
      </c>
      <c r="B106" t="s">
        <v>103</v>
      </c>
      <c r="C106">
        <v>736</v>
      </c>
      <c r="D106" s="2">
        <v>296582.53999999998</v>
      </c>
      <c r="E106" s="2">
        <v>97872.24</v>
      </c>
    </row>
    <row r="107" spans="1:5" x14ac:dyDescent="0.25">
      <c r="A107" t="str">
        <f>"053256"</f>
        <v>053256</v>
      </c>
      <c r="B107" t="s">
        <v>104</v>
      </c>
      <c r="C107">
        <v>320</v>
      </c>
      <c r="D107" s="2">
        <v>128948.93</v>
      </c>
      <c r="E107" s="2">
        <v>42553.15</v>
      </c>
    </row>
    <row r="108" spans="1:5" x14ac:dyDescent="0.25">
      <c r="A108" t="str">
        <f>"053272"</f>
        <v>053272</v>
      </c>
      <c r="B108" t="s">
        <v>105</v>
      </c>
      <c r="C108">
        <v>458</v>
      </c>
      <c r="D108" s="2">
        <v>184558.15</v>
      </c>
      <c r="E108" s="2">
        <v>60904.19</v>
      </c>
    </row>
    <row r="109" spans="1:5" x14ac:dyDescent="0.25">
      <c r="A109" t="str">
        <f>"053298"</f>
        <v>053298</v>
      </c>
      <c r="B109" t="s">
        <v>106</v>
      </c>
      <c r="C109">
        <v>617</v>
      </c>
      <c r="D109" s="2">
        <v>248629.65</v>
      </c>
      <c r="E109" s="2">
        <v>82047.78</v>
      </c>
    </row>
    <row r="110" spans="1:5" x14ac:dyDescent="0.25">
      <c r="A110" t="str">
        <f>"053306"</f>
        <v>053306</v>
      </c>
      <c r="B110" t="s">
        <v>107</v>
      </c>
      <c r="C110">
        <v>881</v>
      </c>
      <c r="D110" s="2">
        <v>355012.52</v>
      </c>
      <c r="E110" s="2">
        <v>117154.13</v>
      </c>
    </row>
    <row r="111" spans="1:5" x14ac:dyDescent="0.25">
      <c r="A111" t="str">
        <f>"053314"</f>
        <v>053314</v>
      </c>
      <c r="B111" t="s">
        <v>108</v>
      </c>
      <c r="C111">
        <v>479</v>
      </c>
      <c r="D111" s="2">
        <v>193020.43</v>
      </c>
      <c r="E111" s="2">
        <v>63696.74</v>
      </c>
    </row>
    <row r="112" spans="1:5" x14ac:dyDescent="0.25">
      <c r="A112" t="str">
        <f>"053322"</f>
        <v>053322</v>
      </c>
      <c r="B112" t="s">
        <v>109</v>
      </c>
      <c r="C112">
        <v>650</v>
      </c>
      <c r="D112" s="2">
        <v>261927.51</v>
      </c>
      <c r="E112" s="2">
        <v>86436.08</v>
      </c>
    </row>
    <row r="113" spans="1:5" x14ac:dyDescent="0.25">
      <c r="A113" t="str">
        <f>"053348"</f>
        <v>053348</v>
      </c>
      <c r="B113" t="s">
        <v>110</v>
      </c>
      <c r="C113">
        <v>607</v>
      </c>
      <c r="D113" s="2">
        <v>244600</v>
      </c>
      <c r="E113" s="2">
        <v>80718</v>
      </c>
    </row>
    <row r="114" spans="1:5" x14ac:dyDescent="0.25">
      <c r="A114" t="str">
        <f>"053355"</f>
        <v>053355</v>
      </c>
      <c r="B114" t="s">
        <v>111</v>
      </c>
      <c r="C114">
        <v>266</v>
      </c>
      <c r="D114" s="2">
        <v>107188.8</v>
      </c>
      <c r="E114" s="2">
        <v>35372.300000000003</v>
      </c>
    </row>
    <row r="115" spans="1:5" x14ac:dyDescent="0.25">
      <c r="A115" t="str">
        <f>"053363"</f>
        <v>053363</v>
      </c>
      <c r="B115" t="s">
        <v>112</v>
      </c>
      <c r="C115">
        <v>161</v>
      </c>
      <c r="D115" s="2">
        <v>64877.43</v>
      </c>
      <c r="E115" s="2">
        <v>21409.55</v>
      </c>
    </row>
    <row r="116" spans="1:5" x14ac:dyDescent="0.25">
      <c r="A116" t="str">
        <f>"053371"</f>
        <v>053371</v>
      </c>
      <c r="B116" t="s">
        <v>113</v>
      </c>
      <c r="C116">
        <v>682</v>
      </c>
      <c r="D116" s="2">
        <v>274822.40000000002</v>
      </c>
      <c r="E116" s="2">
        <v>90691.39</v>
      </c>
    </row>
    <row r="117" spans="1:5" x14ac:dyDescent="0.25">
      <c r="A117" t="str">
        <f>"053389"</f>
        <v>053389</v>
      </c>
      <c r="B117" t="s">
        <v>114</v>
      </c>
      <c r="C117">
        <v>587</v>
      </c>
      <c r="D117" s="2">
        <v>236540.69</v>
      </c>
      <c r="E117" s="2">
        <v>78058.429999999993</v>
      </c>
    </row>
    <row r="118" spans="1:5" x14ac:dyDescent="0.25">
      <c r="A118" t="str">
        <f>"053413"</f>
        <v>053413</v>
      </c>
      <c r="B118" t="s">
        <v>115</v>
      </c>
      <c r="C118">
        <v>136</v>
      </c>
      <c r="D118" s="2">
        <v>54803.29</v>
      </c>
      <c r="E118" s="2">
        <v>18085.09</v>
      </c>
    </row>
    <row r="119" spans="1:5" x14ac:dyDescent="0.25">
      <c r="A119" t="str">
        <f>"053439"</f>
        <v>053439</v>
      </c>
      <c r="B119" t="s">
        <v>116</v>
      </c>
      <c r="C119">
        <v>723</v>
      </c>
      <c r="D119" s="2">
        <v>291343.99</v>
      </c>
      <c r="E119" s="2">
        <v>96143.52</v>
      </c>
    </row>
    <row r="120" spans="1:5" x14ac:dyDescent="0.25">
      <c r="A120" t="str">
        <f>"053454"</f>
        <v>053454</v>
      </c>
      <c r="B120" t="s">
        <v>117</v>
      </c>
      <c r="C120">
        <v>371</v>
      </c>
      <c r="D120" s="2">
        <v>149500.16</v>
      </c>
      <c r="E120" s="2">
        <v>49335.05</v>
      </c>
    </row>
    <row r="121" spans="1:5" x14ac:dyDescent="0.25">
      <c r="A121" t="str">
        <f>"053488"</f>
        <v>053488</v>
      </c>
      <c r="B121" t="s">
        <v>118</v>
      </c>
      <c r="C121">
        <v>483</v>
      </c>
      <c r="D121" s="2">
        <v>194632.29</v>
      </c>
      <c r="E121" s="2">
        <v>64228.66</v>
      </c>
    </row>
    <row r="122" spans="1:5" x14ac:dyDescent="0.25">
      <c r="A122" t="str">
        <f>"053496"</f>
        <v>053496</v>
      </c>
      <c r="B122" t="s">
        <v>119</v>
      </c>
      <c r="C122">
        <v>17</v>
      </c>
      <c r="D122" s="2">
        <v>6850.41</v>
      </c>
      <c r="E122" s="2">
        <v>2260.64</v>
      </c>
    </row>
    <row r="123" spans="1:5" x14ac:dyDescent="0.25">
      <c r="A123" t="str">
        <f>"053520"</f>
        <v>053520</v>
      </c>
      <c r="B123" t="s">
        <v>120</v>
      </c>
      <c r="C123">
        <v>646</v>
      </c>
      <c r="D123" s="2">
        <v>260315.65</v>
      </c>
      <c r="E123" s="2">
        <v>85904.16</v>
      </c>
    </row>
    <row r="124" spans="1:5" x14ac:dyDescent="0.25">
      <c r="A124" t="str">
        <f>"053546"</f>
        <v>053546</v>
      </c>
      <c r="B124" t="s">
        <v>121</v>
      </c>
      <c r="C124">
        <v>960</v>
      </c>
      <c r="D124" s="2">
        <v>386846.79</v>
      </c>
      <c r="E124" s="2">
        <v>127659.44</v>
      </c>
    </row>
    <row r="125" spans="1:5" x14ac:dyDescent="0.25">
      <c r="A125" t="str">
        <f>"053587"</f>
        <v>053587</v>
      </c>
      <c r="B125" t="s">
        <v>122</v>
      </c>
      <c r="C125">
        <v>793</v>
      </c>
      <c r="D125" s="2">
        <v>319551.56</v>
      </c>
      <c r="E125" s="2">
        <v>105452.01</v>
      </c>
    </row>
    <row r="126" spans="1:5" x14ac:dyDescent="0.25">
      <c r="A126" t="str">
        <f>"053595"</f>
        <v>053595</v>
      </c>
      <c r="B126" t="s">
        <v>123</v>
      </c>
      <c r="C126">
        <v>564</v>
      </c>
      <c r="D126" s="2">
        <v>227272.49</v>
      </c>
      <c r="E126" s="2">
        <v>74999.92</v>
      </c>
    </row>
    <row r="127" spans="1:5" x14ac:dyDescent="0.25">
      <c r="A127" t="str">
        <f>"053611"</f>
        <v>053611</v>
      </c>
      <c r="B127" t="s">
        <v>124</v>
      </c>
      <c r="C127">
        <v>403</v>
      </c>
      <c r="D127" s="2">
        <v>162395.06</v>
      </c>
      <c r="E127" s="2">
        <v>53590.37</v>
      </c>
    </row>
    <row r="128" spans="1:5" x14ac:dyDescent="0.25">
      <c r="A128" t="str">
        <f>"053629"</f>
        <v>053629</v>
      </c>
      <c r="B128" t="s">
        <v>125</v>
      </c>
      <c r="C128">
        <v>1499</v>
      </c>
      <c r="D128" s="2">
        <v>604045.14</v>
      </c>
      <c r="E128" s="2">
        <v>199334.9</v>
      </c>
    </row>
    <row r="129" spans="1:5" x14ac:dyDescent="0.25">
      <c r="A129" t="str">
        <f>"053637"</f>
        <v>053637</v>
      </c>
      <c r="B129" t="s">
        <v>126</v>
      </c>
      <c r="C129">
        <v>412</v>
      </c>
      <c r="D129" s="2">
        <v>166021.75</v>
      </c>
      <c r="E129" s="2">
        <v>54787.18</v>
      </c>
    </row>
    <row r="130" spans="1:5" x14ac:dyDescent="0.25">
      <c r="A130" t="str">
        <f>"053645"</f>
        <v>053645</v>
      </c>
      <c r="B130" t="s">
        <v>127</v>
      </c>
      <c r="C130">
        <v>619</v>
      </c>
      <c r="D130" s="2">
        <v>249435.58</v>
      </c>
      <c r="E130" s="2">
        <v>82313.740000000005</v>
      </c>
    </row>
    <row r="131" spans="1:5" x14ac:dyDescent="0.25">
      <c r="A131" t="str">
        <f>"053652"</f>
        <v>053652</v>
      </c>
      <c r="B131" t="s">
        <v>128</v>
      </c>
      <c r="C131">
        <v>40</v>
      </c>
      <c r="D131" s="2">
        <v>16118.62</v>
      </c>
      <c r="E131" s="2">
        <v>5319.14</v>
      </c>
    </row>
    <row r="132" spans="1:5" x14ac:dyDescent="0.25">
      <c r="A132" t="str">
        <f>"053660"</f>
        <v>053660</v>
      </c>
      <c r="B132" t="s">
        <v>129</v>
      </c>
      <c r="C132">
        <v>447</v>
      </c>
      <c r="D132" s="2">
        <v>180125.53</v>
      </c>
      <c r="E132" s="2">
        <v>59441.42</v>
      </c>
    </row>
    <row r="133" spans="1:5" x14ac:dyDescent="0.25">
      <c r="A133" t="str">
        <f>"053686"</f>
        <v>053686</v>
      </c>
      <c r="B133" t="s">
        <v>130</v>
      </c>
      <c r="C133">
        <v>421</v>
      </c>
      <c r="D133" s="2">
        <v>166498.4</v>
      </c>
      <c r="E133" s="2">
        <v>54944.47</v>
      </c>
    </row>
    <row r="134" spans="1:5" x14ac:dyDescent="0.25">
      <c r="A134" t="str">
        <f>"053702"</f>
        <v>053702</v>
      </c>
      <c r="B134" t="s">
        <v>131</v>
      </c>
      <c r="C134">
        <v>727</v>
      </c>
      <c r="D134" s="2">
        <v>292955.84999999998</v>
      </c>
      <c r="E134" s="2">
        <v>96675.43</v>
      </c>
    </row>
    <row r="135" spans="1:5" x14ac:dyDescent="0.25">
      <c r="A135" t="str">
        <f>"053728"</f>
        <v>053728</v>
      </c>
      <c r="B135" t="s">
        <v>132</v>
      </c>
      <c r="C135">
        <v>89</v>
      </c>
      <c r="D135" s="2">
        <v>25516.31</v>
      </c>
      <c r="E135" s="2">
        <v>8420.3799999999992</v>
      </c>
    </row>
    <row r="136" spans="1:5" x14ac:dyDescent="0.25">
      <c r="A136" t="str">
        <f>"053751"</f>
        <v>053751</v>
      </c>
      <c r="B136" t="s">
        <v>133</v>
      </c>
      <c r="C136">
        <v>519</v>
      </c>
      <c r="D136" s="2">
        <v>209139.04</v>
      </c>
      <c r="E136" s="2">
        <v>69015.88</v>
      </c>
    </row>
    <row r="137" spans="1:5" x14ac:dyDescent="0.25">
      <c r="A137" t="str">
        <f>"053769"</f>
        <v>053769</v>
      </c>
      <c r="B137" t="s">
        <v>134</v>
      </c>
      <c r="C137">
        <v>623</v>
      </c>
      <c r="D137" s="2">
        <v>251047.45</v>
      </c>
      <c r="E137" s="2">
        <v>82845.66</v>
      </c>
    </row>
    <row r="138" spans="1:5" x14ac:dyDescent="0.25">
      <c r="A138" t="str">
        <f>"053785"</f>
        <v>053785</v>
      </c>
      <c r="B138" t="s">
        <v>135</v>
      </c>
      <c r="C138">
        <v>244</v>
      </c>
      <c r="D138" s="2">
        <v>98323.56</v>
      </c>
      <c r="E138" s="2">
        <v>32446.77</v>
      </c>
    </row>
    <row r="139" spans="1:5" x14ac:dyDescent="0.25">
      <c r="A139" t="str">
        <f>"053801"</f>
        <v>053801</v>
      </c>
      <c r="B139" t="s">
        <v>136</v>
      </c>
      <c r="C139">
        <v>88</v>
      </c>
      <c r="D139" s="2">
        <v>35460.959999999999</v>
      </c>
      <c r="E139" s="2">
        <v>11702.12</v>
      </c>
    </row>
    <row r="140" spans="1:5" x14ac:dyDescent="0.25">
      <c r="A140" t="str">
        <f>"053827"</f>
        <v>053827</v>
      </c>
      <c r="B140" t="s">
        <v>137</v>
      </c>
      <c r="C140">
        <v>292</v>
      </c>
      <c r="D140" s="2">
        <v>117665.9</v>
      </c>
      <c r="E140" s="2">
        <v>38829.75</v>
      </c>
    </row>
    <row r="141" spans="1:5" x14ac:dyDescent="0.25">
      <c r="A141" t="str">
        <f>"053835"</f>
        <v>053835</v>
      </c>
      <c r="B141" t="s">
        <v>138</v>
      </c>
      <c r="C141">
        <v>644</v>
      </c>
      <c r="D141" s="2">
        <v>259509.72</v>
      </c>
      <c r="E141" s="2">
        <v>85638.21</v>
      </c>
    </row>
    <row r="142" spans="1:5" x14ac:dyDescent="0.25">
      <c r="A142" t="str">
        <f>"053843"</f>
        <v>053843</v>
      </c>
      <c r="B142" t="s">
        <v>138</v>
      </c>
      <c r="C142">
        <v>493</v>
      </c>
      <c r="D142" s="2">
        <v>198661.94</v>
      </c>
      <c r="E142" s="2">
        <v>65558.44</v>
      </c>
    </row>
    <row r="143" spans="1:5" x14ac:dyDescent="0.25">
      <c r="A143" t="str">
        <f>"053850"</f>
        <v>053850</v>
      </c>
      <c r="B143" t="s">
        <v>139</v>
      </c>
      <c r="C143">
        <v>655</v>
      </c>
      <c r="D143" s="2">
        <v>263942.34000000003</v>
      </c>
      <c r="E143" s="2">
        <v>87100.97</v>
      </c>
    </row>
    <row r="144" spans="1:5" x14ac:dyDescent="0.25">
      <c r="A144" t="str">
        <f>"053868"</f>
        <v>053868</v>
      </c>
      <c r="B144" t="s">
        <v>140</v>
      </c>
      <c r="C144">
        <v>253</v>
      </c>
      <c r="D144" s="2">
        <v>101950.25</v>
      </c>
      <c r="E144" s="2">
        <v>33643.58</v>
      </c>
    </row>
    <row r="145" spans="1:5" x14ac:dyDescent="0.25">
      <c r="A145" t="str">
        <f>"053876"</f>
        <v>053876</v>
      </c>
      <c r="B145" t="s">
        <v>141</v>
      </c>
      <c r="C145">
        <v>1551</v>
      </c>
      <c r="D145" s="2">
        <v>624999.34</v>
      </c>
      <c r="E145" s="2">
        <v>206249.78</v>
      </c>
    </row>
    <row r="146" spans="1:5" x14ac:dyDescent="0.25">
      <c r="A146" t="str">
        <f>"053884"</f>
        <v>053884</v>
      </c>
      <c r="B146" t="s">
        <v>142</v>
      </c>
      <c r="C146">
        <v>461</v>
      </c>
      <c r="D146" s="2">
        <v>185767.05</v>
      </c>
      <c r="E146" s="2">
        <v>61303.13</v>
      </c>
    </row>
    <row r="147" spans="1:5" x14ac:dyDescent="0.25">
      <c r="A147" t="str">
        <f>"053900"</f>
        <v>053900</v>
      </c>
      <c r="B147" t="s">
        <v>143</v>
      </c>
      <c r="C147">
        <v>802</v>
      </c>
      <c r="D147" s="2">
        <v>323178.25</v>
      </c>
      <c r="E147" s="2">
        <v>106648.82</v>
      </c>
    </row>
    <row r="148" spans="1:5" x14ac:dyDescent="0.25">
      <c r="A148" t="str">
        <f>"053918"</f>
        <v>053918</v>
      </c>
      <c r="B148" t="s">
        <v>144</v>
      </c>
      <c r="C148">
        <v>126</v>
      </c>
      <c r="D148" s="2">
        <v>50773.64</v>
      </c>
      <c r="E148" s="2">
        <v>16755.3</v>
      </c>
    </row>
    <row r="149" spans="1:5" x14ac:dyDescent="0.25">
      <c r="A149" t="str">
        <f>"053926"</f>
        <v>053926</v>
      </c>
      <c r="B149" t="s">
        <v>145</v>
      </c>
      <c r="C149">
        <v>420</v>
      </c>
      <c r="D149" s="2">
        <v>169245.47</v>
      </c>
      <c r="E149" s="2">
        <v>55851.01</v>
      </c>
    </row>
    <row r="150" spans="1:5" x14ac:dyDescent="0.25">
      <c r="A150" t="str">
        <f>"053934"</f>
        <v>053934</v>
      </c>
      <c r="B150" t="s">
        <v>146</v>
      </c>
      <c r="C150">
        <v>460</v>
      </c>
      <c r="D150" s="2">
        <v>185364.08</v>
      </c>
      <c r="E150" s="2">
        <v>61170.15</v>
      </c>
    </row>
    <row r="151" spans="1:5" x14ac:dyDescent="0.25">
      <c r="A151" t="str">
        <f>"053942"</f>
        <v>053942</v>
      </c>
      <c r="B151" t="s">
        <v>147</v>
      </c>
      <c r="C151">
        <v>663</v>
      </c>
      <c r="D151" s="2">
        <v>267166.06</v>
      </c>
      <c r="E151" s="2">
        <v>88164.800000000003</v>
      </c>
    </row>
    <row r="152" spans="1:5" x14ac:dyDescent="0.25">
      <c r="A152" t="str">
        <f>"053975"</f>
        <v>053975</v>
      </c>
      <c r="B152" t="s">
        <v>148</v>
      </c>
      <c r="C152">
        <v>222</v>
      </c>
      <c r="D152" s="2">
        <v>89458.32</v>
      </c>
      <c r="E152" s="2">
        <v>29521.25</v>
      </c>
    </row>
    <row r="153" spans="1:5" x14ac:dyDescent="0.25">
      <c r="A153" t="str">
        <f>"053983"</f>
        <v>053983</v>
      </c>
      <c r="B153" t="s">
        <v>149</v>
      </c>
      <c r="C153">
        <v>611</v>
      </c>
      <c r="D153" s="2">
        <v>246211.86</v>
      </c>
      <c r="E153" s="2">
        <v>81249.91</v>
      </c>
    </row>
    <row r="154" spans="1:5" x14ac:dyDescent="0.25">
      <c r="A154" t="str">
        <f>"054015"</f>
        <v>054015</v>
      </c>
      <c r="B154" t="s">
        <v>150</v>
      </c>
      <c r="C154">
        <v>756</v>
      </c>
      <c r="D154" s="2">
        <v>304641.84000000003</v>
      </c>
      <c r="E154" s="2">
        <v>100531.81</v>
      </c>
    </row>
    <row r="155" spans="1:5" x14ac:dyDescent="0.25">
      <c r="A155" t="str">
        <f>"054031"</f>
        <v>054031</v>
      </c>
      <c r="B155" t="s">
        <v>151</v>
      </c>
      <c r="C155">
        <v>89</v>
      </c>
      <c r="D155" s="2">
        <v>35863.919999999998</v>
      </c>
      <c r="E155" s="2">
        <v>11835.09</v>
      </c>
    </row>
    <row r="156" spans="1:5" x14ac:dyDescent="0.25">
      <c r="A156" t="str">
        <f>"054148"</f>
        <v>054148</v>
      </c>
      <c r="B156" t="s">
        <v>152</v>
      </c>
      <c r="C156">
        <v>26</v>
      </c>
      <c r="D156" s="2">
        <v>10477.1</v>
      </c>
      <c r="E156" s="2">
        <v>3457.44</v>
      </c>
    </row>
    <row r="157" spans="1:5" x14ac:dyDescent="0.25">
      <c r="A157" t="str">
        <f>"054163"</f>
        <v>054163</v>
      </c>
      <c r="B157" t="s">
        <v>153</v>
      </c>
      <c r="C157">
        <v>39</v>
      </c>
      <c r="D157" s="2">
        <v>15715.65</v>
      </c>
      <c r="E157" s="2">
        <v>5186.16</v>
      </c>
    </row>
    <row r="158" spans="1:5" x14ac:dyDescent="0.25">
      <c r="A158" t="str">
        <f>"054171"</f>
        <v>054171</v>
      </c>
      <c r="B158" t="s">
        <v>154</v>
      </c>
      <c r="C158">
        <v>77</v>
      </c>
      <c r="D158" s="2">
        <v>31028.34</v>
      </c>
      <c r="E158" s="2">
        <v>10239.35</v>
      </c>
    </row>
    <row r="159" spans="1:5" x14ac:dyDescent="0.25">
      <c r="A159" t="str">
        <f>"054205"</f>
        <v>054205</v>
      </c>
      <c r="B159" t="s">
        <v>155</v>
      </c>
      <c r="C159">
        <v>488</v>
      </c>
      <c r="D159" s="2">
        <v>196647.12</v>
      </c>
      <c r="E159" s="2">
        <v>64893.55</v>
      </c>
    </row>
    <row r="160" spans="1:5" x14ac:dyDescent="0.25">
      <c r="A160" t="str">
        <f>"054213"</f>
        <v>054213</v>
      </c>
      <c r="B160" t="s">
        <v>156</v>
      </c>
      <c r="C160">
        <v>157</v>
      </c>
      <c r="D160" s="2">
        <v>63265.57</v>
      </c>
      <c r="E160" s="2">
        <v>20877.64</v>
      </c>
    </row>
    <row r="161" spans="1:5" x14ac:dyDescent="0.25">
      <c r="A161" t="str">
        <f>"054239"</f>
        <v>054239</v>
      </c>
      <c r="B161" t="s">
        <v>157</v>
      </c>
      <c r="C161">
        <v>364</v>
      </c>
      <c r="D161" s="2">
        <v>146679.41</v>
      </c>
      <c r="E161" s="2">
        <v>48404.21</v>
      </c>
    </row>
    <row r="162" spans="1:5" x14ac:dyDescent="0.25">
      <c r="A162" t="str">
        <f>"054270"</f>
        <v>054270</v>
      </c>
      <c r="B162" t="s">
        <v>158</v>
      </c>
      <c r="C162">
        <v>324</v>
      </c>
      <c r="D162" s="2">
        <v>130560.79</v>
      </c>
      <c r="E162" s="2">
        <v>43085.06</v>
      </c>
    </row>
    <row r="163" spans="1:5" x14ac:dyDescent="0.25">
      <c r="A163" t="str">
        <f>"054288"</f>
        <v>054288</v>
      </c>
      <c r="B163" t="s">
        <v>159</v>
      </c>
      <c r="C163">
        <v>73</v>
      </c>
      <c r="D163" s="2">
        <v>29416.47</v>
      </c>
      <c r="E163" s="2">
        <v>9707.44</v>
      </c>
    </row>
    <row r="164" spans="1:5" x14ac:dyDescent="0.25">
      <c r="A164" t="str">
        <f>"054312"</f>
        <v>054312</v>
      </c>
      <c r="B164" t="s">
        <v>160</v>
      </c>
      <c r="C164">
        <v>303</v>
      </c>
      <c r="D164" s="2">
        <v>122098.52</v>
      </c>
      <c r="E164" s="2">
        <v>40292.51</v>
      </c>
    </row>
    <row r="165" spans="1:5" x14ac:dyDescent="0.25">
      <c r="A165" t="str">
        <f>"054320"</f>
        <v>054320</v>
      </c>
      <c r="B165" t="s">
        <v>161</v>
      </c>
      <c r="C165">
        <v>465</v>
      </c>
      <c r="D165" s="2">
        <v>187378.91</v>
      </c>
      <c r="E165" s="2">
        <v>61835.040000000001</v>
      </c>
    </row>
    <row r="166" spans="1:5" x14ac:dyDescent="0.25">
      <c r="A166" t="str">
        <f>"054338"</f>
        <v>054338</v>
      </c>
      <c r="B166" t="s">
        <v>162</v>
      </c>
      <c r="C166">
        <v>300</v>
      </c>
      <c r="D166" s="2">
        <v>120889.62</v>
      </c>
      <c r="E166" s="2">
        <v>39893.57</v>
      </c>
    </row>
    <row r="167" spans="1:5" x14ac:dyDescent="0.25">
      <c r="A167" t="str">
        <f>"054346"</f>
        <v>054346</v>
      </c>
      <c r="B167" t="s">
        <v>162</v>
      </c>
      <c r="C167">
        <v>227</v>
      </c>
      <c r="D167" s="2">
        <v>91473.15</v>
      </c>
      <c r="E167" s="2">
        <v>30186.14</v>
      </c>
    </row>
    <row r="168" spans="1:5" x14ac:dyDescent="0.25">
      <c r="A168" t="str">
        <f>"054361"</f>
        <v>054361</v>
      </c>
      <c r="B168" t="s">
        <v>163</v>
      </c>
      <c r="C168">
        <v>182</v>
      </c>
      <c r="D168" s="2">
        <v>73339.7</v>
      </c>
      <c r="E168" s="2">
        <v>24202.1</v>
      </c>
    </row>
    <row r="169" spans="1:5" x14ac:dyDescent="0.25">
      <c r="A169" t="str">
        <f>"054387"</f>
        <v>054387</v>
      </c>
      <c r="B169" t="s">
        <v>164</v>
      </c>
      <c r="C169">
        <v>128</v>
      </c>
      <c r="D169" s="2">
        <v>51579.57</v>
      </c>
      <c r="E169" s="2">
        <v>17021.259999999998</v>
      </c>
    </row>
    <row r="170" spans="1:5" x14ac:dyDescent="0.25">
      <c r="A170" t="str">
        <f>"054411"</f>
        <v>054411</v>
      </c>
      <c r="B170" t="s">
        <v>165</v>
      </c>
      <c r="C170">
        <v>134</v>
      </c>
      <c r="D170" s="2">
        <v>53997.36</v>
      </c>
      <c r="E170" s="2">
        <v>17819.13</v>
      </c>
    </row>
    <row r="171" spans="1:5" x14ac:dyDescent="0.25">
      <c r="A171" t="str">
        <f>"054429"</f>
        <v>054429</v>
      </c>
      <c r="B171" t="s">
        <v>165</v>
      </c>
      <c r="C171">
        <v>231</v>
      </c>
      <c r="D171" s="2">
        <v>93085.01</v>
      </c>
      <c r="E171" s="2">
        <v>30718.05</v>
      </c>
    </row>
    <row r="172" spans="1:5" x14ac:dyDescent="0.25">
      <c r="A172" t="str">
        <f>"054437"</f>
        <v>054437</v>
      </c>
      <c r="B172" t="s">
        <v>166</v>
      </c>
      <c r="C172">
        <v>670</v>
      </c>
      <c r="D172" s="2">
        <v>269986.82</v>
      </c>
      <c r="E172" s="2">
        <v>89095.65</v>
      </c>
    </row>
    <row r="173" spans="1:5" x14ac:dyDescent="0.25">
      <c r="A173" t="str">
        <f>"054445"</f>
        <v>054445</v>
      </c>
      <c r="B173" t="s">
        <v>167</v>
      </c>
      <c r="C173">
        <v>882</v>
      </c>
      <c r="D173" s="2">
        <v>355415.48</v>
      </c>
      <c r="E173" s="2">
        <v>117287.11</v>
      </c>
    </row>
    <row r="174" spans="1:5" x14ac:dyDescent="0.25">
      <c r="A174" t="str">
        <f>"054486"</f>
        <v>054486</v>
      </c>
      <c r="B174" t="s">
        <v>168</v>
      </c>
      <c r="C174">
        <v>400</v>
      </c>
      <c r="D174" s="2">
        <v>161186.16</v>
      </c>
      <c r="E174" s="2">
        <v>53191.43</v>
      </c>
    </row>
    <row r="175" spans="1:5" x14ac:dyDescent="0.25">
      <c r="A175" t="str">
        <f>"054510"</f>
        <v>054510</v>
      </c>
      <c r="B175" t="s">
        <v>169</v>
      </c>
      <c r="C175">
        <v>300</v>
      </c>
      <c r="D175" s="2">
        <v>120889.62</v>
      </c>
      <c r="E175" s="2">
        <v>39893.57</v>
      </c>
    </row>
    <row r="176" spans="1:5" x14ac:dyDescent="0.25">
      <c r="A176" t="str">
        <f>"054544"</f>
        <v>054544</v>
      </c>
      <c r="B176" t="s">
        <v>170</v>
      </c>
      <c r="C176">
        <v>193</v>
      </c>
      <c r="D176" s="2">
        <v>77772.320000000007</v>
      </c>
      <c r="E176" s="2">
        <v>25664.87</v>
      </c>
    </row>
    <row r="177" spans="1:5" x14ac:dyDescent="0.25">
      <c r="A177" t="str">
        <f>"054577"</f>
        <v>054577</v>
      </c>
      <c r="B177" t="s">
        <v>171</v>
      </c>
      <c r="C177">
        <v>421</v>
      </c>
      <c r="D177" s="2">
        <v>169648.43</v>
      </c>
      <c r="E177" s="2">
        <v>55983.98</v>
      </c>
    </row>
    <row r="178" spans="1:5" x14ac:dyDescent="0.25">
      <c r="A178" t="str">
        <f>"054585"</f>
        <v>054585</v>
      </c>
      <c r="B178" t="s">
        <v>172</v>
      </c>
      <c r="C178">
        <v>780</v>
      </c>
      <c r="D178" s="2">
        <v>314313.01</v>
      </c>
      <c r="E178" s="2">
        <v>103723.29</v>
      </c>
    </row>
    <row r="179" spans="1:5" x14ac:dyDescent="0.25">
      <c r="A179" t="str">
        <f>"054601"</f>
        <v>054601</v>
      </c>
      <c r="B179" t="s">
        <v>173</v>
      </c>
      <c r="C179">
        <v>247</v>
      </c>
      <c r="D179" s="2">
        <v>99532.45</v>
      </c>
      <c r="E179" s="2">
        <v>32845.71</v>
      </c>
    </row>
    <row r="180" spans="1:5" x14ac:dyDescent="0.25">
      <c r="A180" t="str">
        <f>"054627"</f>
        <v>054627</v>
      </c>
      <c r="B180" t="s">
        <v>174</v>
      </c>
      <c r="C180">
        <v>195</v>
      </c>
      <c r="D180" s="2">
        <v>78578.25</v>
      </c>
      <c r="E180" s="2">
        <v>25930.82</v>
      </c>
    </row>
    <row r="181" spans="1:5" x14ac:dyDescent="0.25">
      <c r="A181" t="str">
        <f>"054635"</f>
        <v>054635</v>
      </c>
      <c r="B181" t="s">
        <v>175</v>
      </c>
      <c r="C181">
        <v>178</v>
      </c>
      <c r="D181" s="2">
        <v>71727.839999999997</v>
      </c>
      <c r="E181" s="2">
        <v>23670.19</v>
      </c>
    </row>
    <row r="182" spans="1:5" x14ac:dyDescent="0.25">
      <c r="A182" t="str">
        <f>"054650"</f>
        <v>054650</v>
      </c>
      <c r="B182" t="s">
        <v>176</v>
      </c>
      <c r="C182">
        <v>461</v>
      </c>
      <c r="D182" s="2">
        <v>185767.05</v>
      </c>
      <c r="E182" s="2">
        <v>61303.13</v>
      </c>
    </row>
    <row r="183" spans="1:5" x14ac:dyDescent="0.25">
      <c r="A183" t="str">
        <f>"054692"</f>
        <v>054692</v>
      </c>
      <c r="B183" t="s">
        <v>177</v>
      </c>
      <c r="C183">
        <v>309</v>
      </c>
      <c r="D183" s="2">
        <v>124516.31</v>
      </c>
      <c r="E183" s="2">
        <v>41090.379999999997</v>
      </c>
    </row>
    <row r="184" spans="1:5" x14ac:dyDescent="0.25">
      <c r="A184" t="str">
        <f>"054700"</f>
        <v>054700</v>
      </c>
      <c r="B184" t="s">
        <v>178</v>
      </c>
      <c r="C184">
        <v>77</v>
      </c>
      <c r="D184" s="2">
        <v>31028.34</v>
      </c>
      <c r="E184" s="2">
        <v>10239.35</v>
      </c>
    </row>
    <row r="185" spans="1:5" x14ac:dyDescent="0.25">
      <c r="A185" t="str">
        <f>"054718"</f>
        <v>054718</v>
      </c>
      <c r="B185" t="s">
        <v>179</v>
      </c>
      <c r="C185">
        <v>119</v>
      </c>
      <c r="D185" s="2">
        <v>47952.88</v>
      </c>
      <c r="E185" s="2">
        <v>15824.45</v>
      </c>
    </row>
    <row r="186" spans="1:5" x14ac:dyDescent="0.25">
      <c r="A186" t="str">
        <f>"054726"</f>
        <v>054726</v>
      </c>
      <c r="B186" t="s">
        <v>180</v>
      </c>
      <c r="C186">
        <v>97</v>
      </c>
      <c r="D186" s="2">
        <v>39087.64</v>
      </c>
      <c r="E186" s="2">
        <v>12898.92</v>
      </c>
    </row>
    <row r="187" spans="1:5" x14ac:dyDescent="0.25">
      <c r="A187" t="str">
        <f>"054742"</f>
        <v>054742</v>
      </c>
      <c r="B187" t="s">
        <v>181</v>
      </c>
      <c r="C187">
        <v>415</v>
      </c>
      <c r="D187" s="2">
        <v>167230.64000000001</v>
      </c>
      <c r="E187" s="2">
        <v>55186.11</v>
      </c>
    </row>
    <row r="188" spans="1:5" x14ac:dyDescent="0.25">
      <c r="A188" t="str">
        <f>"054759"</f>
        <v>054759</v>
      </c>
      <c r="B188" t="s">
        <v>182</v>
      </c>
      <c r="C188">
        <v>184</v>
      </c>
      <c r="D188" s="2">
        <v>74145.63</v>
      </c>
      <c r="E188" s="2">
        <v>24468.06</v>
      </c>
    </row>
    <row r="189" spans="1:5" x14ac:dyDescent="0.25">
      <c r="A189" t="str">
        <f>"054775"</f>
        <v>054775</v>
      </c>
      <c r="B189" t="s">
        <v>183</v>
      </c>
      <c r="C189">
        <v>229</v>
      </c>
      <c r="D189" s="2">
        <v>92279.08</v>
      </c>
      <c r="E189" s="2">
        <v>30452.1</v>
      </c>
    </row>
    <row r="190" spans="1:5" x14ac:dyDescent="0.25">
      <c r="A190" t="str">
        <f>"054783"</f>
        <v>054783</v>
      </c>
      <c r="B190" t="s">
        <v>184</v>
      </c>
      <c r="C190">
        <v>392</v>
      </c>
      <c r="D190" s="2">
        <v>157962.44</v>
      </c>
      <c r="E190" s="2">
        <v>52127.61</v>
      </c>
    </row>
    <row r="191" spans="1:5" x14ac:dyDescent="0.25">
      <c r="A191" t="str">
        <f>"054809"</f>
        <v>054809</v>
      </c>
      <c r="B191" t="s">
        <v>185</v>
      </c>
      <c r="C191">
        <v>441</v>
      </c>
      <c r="D191" s="2">
        <v>177707.74</v>
      </c>
      <c r="E191" s="2">
        <v>58643.55</v>
      </c>
    </row>
    <row r="192" spans="1:5" x14ac:dyDescent="0.25">
      <c r="A192" t="str">
        <f>"054817"</f>
        <v>054817</v>
      </c>
      <c r="B192" t="s">
        <v>186</v>
      </c>
      <c r="C192">
        <v>212</v>
      </c>
      <c r="D192" s="2">
        <v>85428.67</v>
      </c>
      <c r="E192" s="2">
        <v>28191.46</v>
      </c>
    </row>
    <row r="193" spans="1:5" x14ac:dyDescent="0.25">
      <c r="A193" t="str">
        <f>"054833"</f>
        <v>054833</v>
      </c>
      <c r="B193" t="s">
        <v>187</v>
      </c>
      <c r="C193">
        <v>198</v>
      </c>
      <c r="D193" s="2">
        <v>79787.149999999994</v>
      </c>
      <c r="E193" s="2">
        <v>26329.759999999998</v>
      </c>
    </row>
    <row r="194" spans="1:5" x14ac:dyDescent="0.25">
      <c r="A194" t="str">
        <f>"054866"</f>
        <v>054866</v>
      </c>
      <c r="B194" t="s">
        <v>188</v>
      </c>
      <c r="C194">
        <v>183</v>
      </c>
      <c r="D194" s="2">
        <v>73742.67</v>
      </c>
      <c r="E194" s="2">
        <v>24335.08</v>
      </c>
    </row>
    <row r="195" spans="1:5" x14ac:dyDescent="0.25">
      <c r="A195" t="str">
        <f>"054882"</f>
        <v>054882</v>
      </c>
      <c r="B195" t="s">
        <v>189</v>
      </c>
      <c r="C195">
        <v>173</v>
      </c>
      <c r="D195" s="2">
        <v>69713.009999999995</v>
      </c>
      <c r="E195" s="2">
        <v>23005.29</v>
      </c>
    </row>
    <row r="196" spans="1:5" x14ac:dyDescent="0.25">
      <c r="A196" t="str">
        <f>"054890"</f>
        <v>054890</v>
      </c>
      <c r="B196" t="s">
        <v>190</v>
      </c>
      <c r="C196">
        <v>165</v>
      </c>
      <c r="D196" s="2">
        <v>66489.289999999994</v>
      </c>
      <c r="E196" s="2">
        <v>21941.47</v>
      </c>
    </row>
    <row r="197" spans="1:5" x14ac:dyDescent="0.25">
      <c r="A197" t="str">
        <f>"054908"</f>
        <v>054908</v>
      </c>
      <c r="B197" t="s">
        <v>191</v>
      </c>
      <c r="C197">
        <v>228</v>
      </c>
      <c r="D197" s="2">
        <v>91876.11</v>
      </c>
      <c r="E197" s="2">
        <v>30319.119999999999</v>
      </c>
    </row>
    <row r="198" spans="1:5" x14ac:dyDescent="0.25">
      <c r="A198" t="str">
        <f>"054916"</f>
        <v>054916</v>
      </c>
      <c r="B198" t="s">
        <v>192</v>
      </c>
      <c r="C198">
        <v>385</v>
      </c>
      <c r="D198" s="2">
        <v>155141.68</v>
      </c>
      <c r="E198" s="2">
        <v>51196.75</v>
      </c>
    </row>
    <row r="199" spans="1:5" x14ac:dyDescent="0.25">
      <c r="A199" t="str">
        <f>"054932"</f>
        <v>054932</v>
      </c>
      <c r="B199" t="s">
        <v>193</v>
      </c>
      <c r="C199">
        <v>320</v>
      </c>
      <c r="D199" s="2">
        <v>128948.93</v>
      </c>
      <c r="E199" s="2">
        <v>42553.15</v>
      </c>
    </row>
    <row r="200" spans="1:5" x14ac:dyDescent="0.25">
      <c r="A200" t="str">
        <f>"054957"</f>
        <v>054957</v>
      </c>
      <c r="B200" t="s">
        <v>194</v>
      </c>
      <c r="C200">
        <v>265</v>
      </c>
      <c r="D200" s="2">
        <v>106785.83</v>
      </c>
      <c r="E200" s="2">
        <v>35239.32</v>
      </c>
    </row>
    <row r="201" spans="1:5" x14ac:dyDescent="0.25">
      <c r="A201" t="str">
        <f>"054965"</f>
        <v>054965</v>
      </c>
      <c r="B201" t="s">
        <v>195</v>
      </c>
      <c r="C201">
        <v>569</v>
      </c>
      <c r="D201" s="2">
        <v>229287.31</v>
      </c>
      <c r="E201" s="2">
        <v>75664.81</v>
      </c>
    </row>
    <row r="202" spans="1:5" x14ac:dyDescent="0.25">
      <c r="A202" t="str">
        <f>"054973"</f>
        <v>054973</v>
      </c>
      <c r="B202" t="s">
        <v>196</v>
      </c>
      <c r="C202">
        <v>404</v>
      </c>
      <c r="D202" s="2">
        <v>162798.01999999999</v>
      </c>
      <c r="E202" s="2">
        <v>53723.35</v>
      </c>
    </row>
    <row r="203" spans="1:5" x14ac:dyDescent="0.25">
      <c r="A203" t="str">
        <f>"054999"</f>
        <v>054999</v>
      </c>
      <c r="B203" t="s">
        <v>197</v>
      </c>
      <c r="C203">
        <v>211</v>
      </c>
      <c r="D203" s="2">
        <v>85025.7</v>
      </c>
      <c r="E203" s="2">
        <v>28058.48</v>
      </c>
    </row>
    <row r="204" spans="1:5" x14ac:dyDescent="0.25">
      <c r="A204" t="str">
        <f>"055004"</f>
        <v>055004</v>
      </c>
      <c r="B204" t="s">
        <v>197</v>
      </c>
      <c r="C204">
        <v>187</v>
      </c>
      <c r="D204" s="2">
        <v>75354.53</v>
      </c>
      <c r="E204" s="2">
        <v>24866.99</v>
      </c>
    </row>
    <row r="205" spans="1:5" x14ac:dyDescent="0.25">
      <c r="A205" t="str">
        <f>"055012"</f>
        <v>055012</v>
      </c>
      <c r="B205" t="s">
        <v>198</v>
      </c>
      <c r="C205">
        <v>170</v>
      </c>
      <c r="D205" s="2">
        <v>68504.12</v>
      </c>
      <c r="E205" s="2">
        <v>22606.36</v>
      </c>
    </row>
    <row r="206" spans="1:5" x14ac:dyDescent="0.25">
      <c r="A206" t="str">
        <f>"055020"</f>
        <v>055020</v>
      </c>
      <c r="B206" t="s">
        <v>199</v>
      </c>
      <c r="C206">
        <v>398</v>
      </c>
      <c r="D206" s="2">
        <v>160380.23000000001</v>
      </c>
      <c r="E206" s="2">
        <v>52925.48</v>
      </c>
    </row>
    <row r="207" spans="1:5" x14ac:dyDescent="0.25">
      <c r="A207" t="str">
        <f>"055038"</f>
        <v>055038</v>
      </c>
      <c r="B207" t="s">
        <v>200</v>
      </c>
      <c r="C207">
        <v>168</v>
      </c>
      <c r="D207" s="2">
        <v>67698.19</v>
      </c>
      <c r="E207" s="2">
        <v>22340.400000000001</v>
      </c>
    </row>
    <row r="208" spans="1:5" x14ac:dyDescent="0.25">
      <c r="A208" t="str">
        <f>"055046"</f>
        <v>055046</v>
      </c>
      <c r="B208" t="s">
        <v>201</v>
      </c>
      <c r="C208">
        <v>335</v>
      </c>
      <c r="D208" s="2">
        <v>134993.41</v>
      </c>
      <c r="E208" s="2">
        <v>44547.83</v>
      </c>
    </row>
    <row r="209" spans="1:5" x14ac:dyDescent="0.25">
      <c r="A209" t="str">
        <f>"055053"</f>
        <v>055053</v>
      </c>
      <c r="B209" t="s">
        <v>202</v>
      </c>
      <c r="C209">
        <v>404</v>
      </c>
      <c r="D209" s="2">
        <v>162798.01999999999</v>
      </c>
      <c r="E209" s="2">
        <v>53723.35</v>
      </c>
    </row>
    <row r="210" spans="1:5" x14ac:dyDescent="0.25">
      <c r="A210" t="str">
        <f>"055087"</f>
        <v>055087</v>
      </c>
      <c r="B210" t="s">
        <v>203</v>
      </c>
      <c r="C210">
        <v>1034</v>
      </c>
      <c r="D210" s="2">
        <v>416666.23</v>
      </c>
      <c r="E210" s="2">
        <v>137499.85999999999</v>
      </c>
    </row>
    <row r="211" spans="1:5" x14ac:dyDescent="0.25">
      <c r="A211" t="str">
        <f>"055103"</f>
        <v>055103</v>
      </c>
      <c r="B211" t="s">
        <v>204</v>
      </c>
      <c r="C211">
        <v>555</v>
      </c>
      <c r="D211" s="2">
        <v>223645.8</v>
      </c>
      <c r="E211" s="2">
        <v>73803.11</v>
      </c>
    </row>
    <row r="212" spans="1:5" x14ac:dyDescent="0.25">
      <c r="A212" t="str">
        <f>"055129"</f>
        <v>055129</v>
      </c>
      <c r="B212" t="s">
        <v>205</v>
      </c>
      <c r="C212">
        <v>351</v>
      </c>
      <c r="D212" s="2">
        <v>141440.85999999999</v>
      </c>
      <c r="E212" s="2">
        <v>46675.48</v>
      </c>
    </row>
    <row r="213" spans="1:5" x14ac:dyDescent="0.25">
      <c r="A213" t="str">
        <f>"055137"</f>
        <v>055137</v>
      </c>
      <c r="B213" t="s">
        <v>206</v>
      </c>
      <c r="C213">
        <v>416</v>
      </c>
      <c r="D213" s="2">
        <v>167633.60999999999</v>
      </c>
      <c r="E213" s="2">
        <v>55319.09</v>
      </c>
    </row>
    <row r="214" spans="1:5" x14ac:dyDescent="0.25">
      <c r="A214" t="str">
        <f>"055145"</f>
        <v>055145</v>
      </c>
      <c r="B214" t="s">
        <v>206</v>
      </c>
      <c r="C214">
        <v>240</v>
      </c>
      <c r="D214" s="2">
        <v>96711.7</v>
      </c>
      <c r="E214" s="2">
        <v>31914.86</v>
      </c>
    </row>
    <row r="215" spans="1:5" x14ac:dyDescent="0.25">
      <c r="A215" t="str">
        <f>"055152"</f>
        <v>055152</v>
      </c>
      <c r="B215" t="s">
        <v>207</v>
      </c>
      <c r="C215">
        <v>178</v>
      </c>
      <c r="D215" s="2">
        <v>71727.839999999997</v>
      </c>
      <c r="E215" s="2">
        <v>23670.19</v>
      </c>
    </row>
    <row r="216" spans="1:5" x14ac:dyDescent="0.25">
      <c r="A216" t="str">
        <f>"055160"</f>
        <v>055160</v>
      </c>
      <c r="B216" t="s">
        <v>208</v>
      </c>
      <c r="C216">
        <v>265</v>
      </c>
      <c r="D216" s="2">
        <v>106785.83</v>
      </c>
      <c r="E216" s="2">
        <v>35239.32</v>
      </c>
    </row>
    <row r="217" spans="1:5" x14ac:dyDescent="0.25">
      <c r="A217" t="str">
        <f>"055178"</f>
        <v>055178</v>
      </c>
      <c r="B217" t="s">
        <v>208</v>
      </c>
      <c r="C217">
        <v>215</v>
      </c>
      <c r="D217" s="2">
        <v>86637.56</v>
      </c>
      <c r="E217" s="2">
        <v>28590.39</v>
      </c>
    </row>
    <row r="218" spans="1:5" x14ac:dyDescent="0.25">
      <c r="A218" t="str">
        <f>"055202"</f>
        <v>055202</v>
      </c>
      <c r="B218" t="s">
        <v>209</v>
      </c>
      <c r="C218">
        <v>98</v>
      </c>
      <c r="D218" s="2">
        <v>17707.37</v>
      </c>
      <c r="E218" s="2">
        <v>5843.43</v>
      </c>
    </row>
    <row r="219" spans="1:5" x14ac:dyDescent="0.25">
      <c r="A219" t="str">
        <f>"055210"</f>
        <v>055210</v>
      </c>
      <c r="B219" t="s">
        <v>210</v>
      </c>
      <c r="C219">
        <v>489</v>
      </c>
      <c r="D219" s="2">
        <v>197050.08</v>
      </c>
      <c r="E219" s="2">
        <v>65026.53</v>
      </c>
    </row>
    <row r="220" spans="1:5" x14ac:dyDescent="0.25">
      <c r="A220" t="str">
        <f>"055228"</f>
        <v>055228</v>
      </c>
      <c r="B220" t="s">
        <v>211</v>
      </c>
      <c r="C220">
        <v>301</v>
      </c>
      <c r="D220" s="2">
        <v>121292.59</v>
      </c>
      <c r="E220" s="2">
        <v>40026.550000000003</v>
      </c>
    </row>
    <row r="221" spans="1:5" x14ac:dyDescent="0.25">
      <c r="A221" t="str">
        <f>"055244"</f>
        <v>055244</v>
      </c>
      <c r="B221" t="s">
        <v>212</v>
      </c>
      <c r="C221">
        <v>137</v>
      </c>
      <c r="D221" s="2">
        <v>55206.26</v>
      </c>
      <c r="E221" s="2">
        <v>18218.07</v>
      </c>
    </row>
    <row r="222" spans="1:5" x14ac:dyDescent="0.25">
      <c r="A222" t="str">
        <f>"055251"</f>
        <v>055251</v>
      </c>
      <c r="B222" t="s">
        <v>213</v>
      </c>
      <c r="C222">
        <v>365</v>
      </c>
      <c r="D222" s="2">
        <v>147082.37</v>
      </c>
      <c r="E222" s="2">
        <v>48537.18</v>
      </c>
    </row>
    <row r="223" spans="1:5" x14ac:dyDescent="0.25">
      <c r="A223" t="str">
        <f>"055293"</f>
        <v>055293</v>
      </c>
      <c r="B223" t="s">
        <v>214</v>
      </c>
      <c r="C223">
        <v>292</v>
      </c>
      <c r="D223" s="2">
        <v>117665.9</v>
      </c>
      <c r="E223" s="2">
        <v>38829.75</v>
      </c>
    </row>
    <row r="224" spans="1:5" x14ac:dyDescent="0.25">
      <c r="A224" t="str">
        <f>"055319"</f>
        <v>055319</v>
      </c>
      <c r="B224" t="s">
        <v>215</v>
      </c>
      <c r="C224">
        <v>473</v>
      </c>
      <c r="D224" s="2">
        <v>190602.63</v>
      </c>
      <c r="E224" s="2">
        <v>62898.87</v>
      </c>
    </row>
    <row r="225" spans="1:5" x14ac:dyDescent="0.25">
      <c r="A225" t="str">
        <f>"055335"</f>
        <v>055335</v>
      </c>
      <c r="B225" t="s">
        <v>215</v>
      </c>
      <c r="C225">
        <v>82</v>
      </c>
      <c r="D225" s="2">
        <v>33043.160000000003</v>
      </c>
      <c r="E225" s="2">
        <v>10904.24</v>
      </c>
    </row>
    <row r="226" spans="1:5" x14ac:dyDescent="0.25">
      <c r="A226" t="str">
        <f>"055368"</f>
        <v>055368</v>
      </c>
      <c r="B226" t="s">
        <v>216</v>
      </c>
      <c r="C226">
        <v>117</v>
      </c>
      <c r="D226" s="2">
        <v>47146.95</v>
      </c>
      <c r="E226" s="2">
        <v>15558.49</v>
      </c>
    </row>
    <row r="227" spans="1:5" x14ac:dyDescent="0.25">
      <c r="A227" t="str">
        <f>"055400"</f>
        <v>055400</v>
      </c>
      <c r="B227" t="s">
        <v>217</v>
      </c>
      <c r="C227">
        <v>61</v>
      </c>
      <c r="D227" s="2">
        <v>24580.89</v>
      </c>
      <c r="E227" s="2">
        <v>8111.69</v>
      </c>
    </row>
    <row r="228" spans="1:5" x14ac:dyDescent="0.25">
      <c r="A228" t="str">
        <f>"055418"</f>
        <v>055418</v>
      </c>
      <c r="B228" t="s">
        <v>218</v>
      </c>
      <c r="C228">
        <v>425</v>
      </c>
      <c r="D228" s="2">
        <v>171260.3</v>
      </c>
      <c r="E228" s="2">
        <v>56515.9</v>
      </c>
    </row>
    <row r="229" spans="1:5" x14ac:dyDescent="0.25">
      <c r="A229" t="str">
        <f>"055434"</f>
        <v>055434</v>
      </c>
      <c r="B229" t="s">
        <v>219</v>
      </c>
      <c r="C229">
        <v>148</v>
      </c>
      <c r="D229" s="2">
        <v>59638.879999999997</v>
      </c>
      <c r="E229" s="2">
        <v>19680.830000000002</v>
      </c>
    </row>
    <row r="230" spans="1:5" x14ac:dyDescent="0.25">
      <c r="A230" t="str">
        <f>"055442"</f>
        <v>055442</v>
      </c>
      <c r="B230" t="s">
        <v>220</v>
      </c>
      <c r="C230">
        <v>488</v>
      </c>
      <c r="D230" s="2">
        <v>196647.12</v>
      </c>
      <c r="E230" s="2">
        <v>64893.55</v>
      </c>
    </row>
    <row r="231" spans="1:5" x14ac:dyDescent="0.25">
      <c r="A231" t="str">
        <f>"055475"</f>
        <v>055475</v>
      </c>
      <c r="B231" t="s">
        <v>221</v>
      </c>
      <c r="C231">
        <v>171</v>
      </c>
      <c r="D231" s="2">
        <v>68907.08</v>
      </c>
      <c r="E231" s="2">
        <v>22739.34</v>
      </c>
    </row>
    <row r="232" spans="1:5" x14ac:dyDescent="0.25">
      <c r="A232" t="str">
        <f>"055566"</f>
        <v>055566</v>
      </c>
      <c r="B232" t="s">
        <v>222</v>
      </c>
      <c r="C232">
        <v>712</v>
      </c>
      <c r="D232" s="2">
        <v>286911.37</v>
      </c>
      <c r="E232" s="2">
        <v>94680.75</v>
      </c>
    </row>
    <row r="233" spans="1:5" x14ac:dyDescent="0.25">
      <c r="A233" t="str">
        <f>"055582"</f>
        <v>055582</v>
      </c>
      <c r="B233" t="s">
        <v>223</v>
      </c>
      <c r="C233">
        <v>193</v>
      </c>
      <c r="D233" s="2">
        <v>77772.320000000007</v>
      </c>
      <c r="E233" s="2">
        <v>25664.87</v>
      </c>
    </row>
    <row r="234" spans="1:5" x14ac:dyDescent="0.25">
      <c r="A234" t="str">
        <f>"055590"</f>
        <v>055590</v>
      </c>
      <c r="B234" t="s">
        <v>224</v>
      </c>
      <c r="C234">
        <v>220</v>
      </c>
      <c r="D234" s="2">
        <v>88652.39</v>
      </c>
      <c r="E234" s="2">
        <v>29255.29</v>
      </c>
    </row>
    <row r="235" spans="1:5" x14ac:dyDescent="0.25">
      <c r="A235" t="str">
        <f>"055608"</f>
        <v>055608</v>
      </c>
      <c r="B235" t="s">
        <v>225</v>
      </c>
      <c r="C235">
        <v>327</v>
      </c>
      <c r="D235" s="2">
        <v>131769.69</v>
      </c>
      <c r="E235" s="2">
        <v>43484</v>
      </c>
    </row>
    <row r="236" spans="1:5" x14ac:dyDescent="0.25">
      <c r="A236" t="str">
        <f>"055632"</f>
        <v>055632</v>
      </c>
      <c r="B236" t="s">
        <v>226</v>
      </c>
      <c r="C236">
        <v>168</v>
      </c>
      <c r="D236" s="2">
        <v>67698.19</v>
      </c>
      <c r="E236" s="2">
        <v>22340.400000000001</v>
      </c>
    </row>
    <row r="237" spans="1:5" x14ac:dyDescent="0.25">
      <c r="A237" t="str">
        <f>"055640"</f>
        <v>055640</v>
      </c>
      <c r="B237" t="s">
        <v>227</v>
      </c>
      <c r="C237">
        <v>235</v>
      </c>
      <c r="D237" s="2">
        <v>94696.87</v>
      </c>
      <c r="E237" s="2">
        <v>31249.97</v>
      </c>
    </row>
    <row r="238" spans="1:5" x14ac:dyDescent="0.25">
      <c r="A238" t="str">
        <f>"055657"</f>
        <v>055657</v>
      </c>
      <c r="B238" t="s">
        <v>228</v>
      </c>
      <c r="C238">
        <v>200</v>
      </c>
      <c r="D238" s="2">
        <v>80593.08</v>
      </c>
      <c r="E238" s="2">
        <v>26595.72</v>
      </c>
    </row>
    <row r="239" spans="1:5" x14ac:dyDescent="0.25">
      <c r="A239" t="str">
        <f>"055749"</f>
        <v>055749</v>
      </c>
      <c r="B239" t="s">
        <v>229</v>
      </c>
      <c r="C239">
        <v>224</v>
      </c>
      <c r="D239" s="2">
        <v>90264.25</v>
      </c>
      <c r="E239" s="2">
        <v>29787.200000000001</v>
      </c>
    </row>
    <row r="240" spans="1:5" x14ac:dyDescent="0.25">
      <c r="A240" t="str">
        <f>"055814"</f>
        <v>055814</v>
      </c>
      <c r="B240" t="s">
        <v>230</v>
      </c>
      <c r="C240">
        <v>481</v>
      </c>
      <c r="D240" s="2">
        <v>193826.36</v>
      </c>
      <c r="E240" s="2">
        <v>63962.7</v>
      </c>
    </row>
    <row r="241" spans="1:5" x14ac:dyDescent="0.25">
      <c r="A241" t="str">
        <f>"055822"</f>
        <v>055822</v>
      </c>
      <c r="B241" t="s">
        <v>231</v>
      </c>
      <c r="C241">
        <v>282</v>
      </c>
      <c r="D241" s="2">
        <v>113636.24</v>
      </c>
      <c r="E241" s="2">
        <v>37499.96</v>
      </c>
    </row>
    <row r="242" spans="1:5" x14ac:dyDescent="0.25">
      <c r="A242" t="str">
        <f>"055855"</f>
        <v>055855</v>
      </c>
      <c r="B242" t="s">
        <v>232</v>
      </c>
      <c r="C242">
        <v>217</v>
      </c>
      <c r="D242" s="2">
        <v>87443.49</v>
      </c>
      <c r="E242" s="2">
        <v>28856.35</v>
      </c>
    </row>
    <row r="243" spans="1:5" x14ac:dyDescent="0.25">
      <c r="A243" t="str">
        <f>"055913"</f>
        <v>055913</v>
      </c>
      <c r="B243" t="s">
        <v>233</v>
      </c>
      <c r="C243">
        <v>326</v>
      </c>
      <c r="D243" s="2">
        <v>131366.72</v>
      </c>
      <c r="E243" s="2">
        <v>43351.02</v>
      </c>
    </row>
    <row r="244" spans="1:5" x14ac:dyDescent="0.25">
      <c r="A244" t="str">
        <f>"055947"</f>
        <v>055947</v>
      </c>
      <c r="B244" t="s">
        <v>234</v>
      </c>
      <c r="C244">
        <v>165</v>
      </c>
      <c r="D244" s="2">
        <v>66489.289999999994</v>
      </c>
      <c r="E244" s="2">
        <v>21941.47</v>
      </c>
    </row>
    <row r="245" spans="1:5" x14ac:dyDescent="0.25">
      <c r="A245" t="str">
        <f>"056010"</f>
        <v>056010</v>
      </c>
      <c r="B245" t="s">
        <v>235</v>
      </c>
      <c r="C245">
        <v>227</v>
      </c>
      <c r="D245" s="2">
        <v>91473.15</v>
      </c>
      <c r="E245" s="2">
        <v>30186.14</v>
      </c>
    </row>
    <row r="246" spans="1:5" x14ac:dyDescent="0.25">
      <c r="A246" t="str">
        <f>"056036"</f>
        <v>056036</v>
      </c>
      <c r="B246" t="s">
        <v>236</v>
      </c>
      <c r="C246">
        <v>236</v>
      </c>
      <c r="D246" s="2">
        <v>95099.83</v>
      </c>
      <c r="E246" s="2">
        <v>31382.94</v>
      </c>
    </row>
    <row r="247" spans="1:5" x14ac:dyDescent="0.25">
      <c r="A247" t="str">
        <f>"056051"</f>
        <v>056051</v>
      </c>
      <c r="B247" t="s">
        <v>237</v>
      </c>
      <c r="C247">
        <v>317</v>
      </c>
      <c r="D247" s="2">
        <v>127740.03</v>
      </c>
      <c r="E247" s="2">
        <v>42154.21</v>
      </c>
    </row>
    <row r="248" spans="1:5" x14ac:dyDescent="0.25">
      <c r="A248" t="str">
        <f>"056069"</f>
        <v>056069</v>
      </c>
      <c r="B248" t="s">
        <v>238</v>
      </c>
      <c r="C248">
        <v>238</v>
      </c>
      <c r="D248" s="2">
        <v>95905.77</v>
      </c>
      <c r="E248" s="2">
        <v>31648.9</v>
      </c>
    </row>
    <row r="249" spans="1:5" x14ac:dyDescent="0.25">
      <c r="A249" t="str">
        <f>"056127"</f>
        <v>056127</v>
      </c>
      <c r="B249" t="s">
        <v>239</v>
      </c>
      <c r="C249">
        <v>240</v>
      </c>
      <c r="D249" s="2">
        <v>96711.7</v>
      </c>
      <c r="E249" s="2">
        <v>31914.86</v>
      </c>
    </row>
    <row r="250" spans="1:5" x14ac:dyDescent="0.25">
      <c r="A250" t="str">
        <f>"056143"</f>
        <v>056143</v>
      </c>
      <c r="B250" t="s">
        <v>240</v>
      </c>
      <c r="C250">
        <v>407</v>
      </c>
      <c r="D250" s="2">
        <v>164006.92000000001</v>
      </c>
      <c r="E250" s="2">
        <v>54122.28</v>
      </c>
    </row>
    <row r="251" spans="1:5" x14ac:dyDescent="0.25">
      <c r="A251" t="str">
        <f>"056242"</f>
        <v>056242</v>
      </c>
      <c r="B251" t="s">
        <v>241</v>
      </c>
      <c r="C251">
        <v>144</v>
      </c>
      <c r="D251" s="2">
        <v>58027.02</v>
      </c>
      <c r="E251" s="2">
        <v>19148.919999999998</v>
      </c>
    </row>
    <row r="252" spans="1:5" x14ac:dyDescent="0.25">
      <c r="A252" t="str">
        <f>"056267"</f>
        <v>056267</v>
      </c>
      <c r="B252" t="s">
        <v>242</v>
      </c>
      <c r="C252">
        <v>260</v>
      </c>
      <c r="D252" s="2">
        <v>104771</v>
      </c>
      <c r="E252" s="2">
        <v>34574.43</v>
      </c>
    </row>
    <row r="253" spans="1:5" x14ac:dyDescent="0.25">
      <c r="A253" t="str">
        <f>"056275"</f>
        <v>056275</v>
      </c>
      <c r="B253" t="s">
        <v>243</v>
      </c>
      <c r="C253">
        <v>517</v>
      </c>
      <c r="D253" s="2">
        <v>208333.11</v>
      </c>
      <c r="E253" s="2">
        <v>68749.929999999993</v>
      </c>
    </row>
    <row r="254" spans="1:5" x14ac:dyDescent="0.25">
      <c r="A254" t="str">
        <f>"056283"</f>
        <v>056283</v>
      </c>
      <c r="B254" t="s">
        <v>137</v>
      </c>
      <c r="C254">
        <v>215</v>
      </c>
      <c r="D254" s="2">
        <v>86637.56</v>
      </c>
      <c r="E254" s="2">
        <v>28590.39</v>
      </c>
    </row>
    <row r="255" spans="1:5" x14ac:dyDescent="0.25">
      <c r="A255" t="str">
        <f>"056358"</f>
        <v>056358</v>
      </c>
      <c r="B255" t="s">
        <v>244</v>
      </c>
      <c r="C255">
        <v>173</v>
      </c>
      <c r="D255" s="2">
        <v>69713.009999999995</v>
      </c>
      <c r="E255" s="2">
        <v>23005.29</v>
      </c>
    </row>
    <row r="256" spans="1:5" x14ac:dyDescent="0.25">
      <c r="A256" t="str">
        <f>"056366"</f>
        <v>056366</v>
      </c>
      <c r="B256" t="s">
        <v>245</v>
      </c>
      <c r="C256">
        <v>729</v>
      </c>
      <c r="D256" s="2">
        <v>293761.78000000003</v>
      </c>
      <c r="E256" s="2">
        <v>96941.39</v>
      </c>
    </row>
    <row r="257" spans="1:5" x14ac:dyDescent="0.25">
      <c r="A257" t="str">
        <f>"056390"</f>
        <v>056390</v>
      </c>
      <c r="B257" t="s">
        <v>246</v>
      </c>
      <c r="C257">
        <v>150</v>
      </c>
      <c r="D257" s="2">
        <v>60444.81</v>
      </c>
      <c r="E257" s="2">
        <v>19946.79</v>
      </c>
    </row>
    <row r="258" spans="1:5" x14ac:dyDescent="0.25">
      <c r="A258" t="str">
        <f>"056408"</f>
        <v>056408</v>
      </c>
      <c r="B258" t="s">
        <v>215</v>
      </c>
      <c r="C258">
        <v>254</v>
      </c>
      <c r="D258" s="2">
        <v>102353.21</v>
      </c>
      <c r="E258" s="2">
        <v>33776.559999999998</v>
      </c>
    </row>
    <row r="259" spans="1:5" x14ac:dyDescent="0.25">
      <c r="A259" t="str">
        <f>"056416"</f>
        <v>056416</v>
      </c>
      <c r="B259" t="s">
        <v>247</v>
      </c>
      <c r="C259">
        <v>182</v>
      </c>
      <c r="D259" s="2">
        <v>73339.7</v>
      </c>
      <c r="E259" s="2">
        <v>24202.1</v>
      </c>
    </row>
    <row r="260" spans="1:5" x14ac:dyDescent="0.25">
      <c r="A260" t="str">
        <f>"056424"</f>
        <v>056424</v>
      </c>
      <c r="B260" t="s">
        <v>224</v>
      </c>
      <c r="C260">
        <v>197</v>
      </c>
      <c r="D260" s="2">
        <v>79384.179999999993</v>
      </c>
      <c r="E260" s="2">
        <v>26196.78</v>
      </c>
    </row>
    <row r="261" spans="1:5" x14ac:dyDescent="0.25">
      <c r="A261" t="str">
        <f>"056432"</f>
        <v>056432</v>
      </c>
      <c r="B261" t="s">
        <v>124</v>
      </c>
      <c r="C261">
        <v>168</v>
      </c>
      <c r="D261" s="2">
        <v>67698.19</v>
      </c>
      <c r="E261" s="2">
        <v>22340.400000000001</v>
      </c>
    </row>
    <row r="262" spans="1:5" x14ac:dyDescent="0.25">
      <c r="A262" t="str">
        <f>"056440"</f>
        <v>056440</v>
      </c>
      <c r="B262" t="s">
        <v>248</v>
      </c>
      <c r="C262">
        <v>237</v>
      </c>
      <c r="D262" s="2">
        <v>95502.8</v>
      </c>
      <c r="E262" s="2">
        <v>31515.919999999998</v>
      </c>
    </row>
    <row r="263" spans="1:5" x14ac:dyDescent="0.25">
      <c r="A263" t="str">
        <f>"056481"</f>
        <v>056481</v>
      </c>
      <c r="B263" t="s">
        <v>249</v>
      </c>
      <c r="C263">
        <v>337</v>
      </c>
      <c r="D263" s="2">
        <v>135799.34</v>
      </c>
      <c r="E263" s="2">
        <v>44813.78</v>
      </c>
    </row>
    <row r="264" spans="1:5" x14ac:dyDescent="0.25">
      <c r="A264" t="str">
        <f>"056531"</f>
        <v>056531</v>
      </c>
      <c r="B264" t="s">
        <v>250</v>
      </c>
      <c r="C264">
        <v>455</v>
      </c>
      <c r="D264" s="2">
        <v>183349.26</v>
      </c>
      <c r="E264" s="2">
        <v>60505.26</v>
      </c>
    </row>
    <row r="265" spans="1:5" x14ac:dyDescent="0.25">
      <c r="A265" t="str">
        <f>"056549"</f>
        <v>056549</v>
      </c>
      <c r="B265" t="s">
        <v>251</v>
      </c>
      <c r="C265">
        <v>390</v>
      </c>
      <c r="D265" s="2">
        <v>157156.51</v>
      </c>
      <c r="E265" s="2">
        <v>51861.65</v>
      </c>
    </row>
    <row r="266" spans="1:5" x14ac:dyDescent="0.25">
      <c r="A266" t="str">
        <f>"056556"</f>
        <v>056556</v>
      </c>
      <c r="B266" t="s">
        <v>252</v>
      </c>
      <c r="C266">
        <v>395</v>
      </c>
      <c r="D266" s="2">
        <v>159171.32999999999</v>
      </c>
      <c r="E266" s="2">
        <v>52526.54</v>
      </c>
    </row>
    <row r="267" spans="1:5" x14ac:dyDescent="0.25">
      <c r="A267" t="str">
        <f>"056580"</f>
        <v>056580</v>
      </c>
      <c r="B267" t="s">
        <v>253</v>
      </c>
      <c r="C267">
        <v>345</v>
      </c>
      <c r="D267" s="2">
        <v>139023.06</v>
      </c>
      <c r="E267" s="2">
        <v>45877.61</v>
      </c>
    </row>
    <row r="268" spans="1:5" x14ac:dyDescent="0.25">
      <c r="A268" t="str">
        <f>"056598"</f>
        <v>056598</v>
      </c>
      <c r="B268" t="s">
        <v>254</v>
      </c>
      <c r="C268">
        <v>385</v>
      </c>
      <c r="D268" s="2">
        <v>155141.68</v>
      </c>
      <c r="E268" s="2">
        <v>51196.75</v>
      </c>
    </row>
    <row r="269" spans="1:5" x14ac:dyDescent="0.25">
      <c r="A269" t="str">
        <f>"056606"</f>
        <v>056606</v>
      </c>
      <c r="B269" t="s">
        <v>218</v>
      </c>
      <c r="C269">
        <v>317</v>
      </c>
      <c r="D269" s="2">
        <v>127740.03</v>
      </c>
      <c r="E269" s="2">
        <v>42154.21</v>
      </c>
    </row>
    <row r="270" spans="1:5" x14ac:dyDescent="0.25">
      <c r="A270" t="str">
        <f>"056648"</f>
        <v>056648</v>
      </c>
      <c r="B270" t="s">
        <v>255</v>
      </c>
      <c r="C270">
        <v>474</v>
      </c>
      <c r="D270" s="2">
        <v>191005.6</v>
      </c>
      <c r="E270" s="2">
        <v>63031.85</v>
      </c>
    </row>
    <row r="271" spans="1:5" x14ac:dyDescent="0.25">
      <c r="A271" t="str">
        <f>"056655"</f>
        <v>056655</v>
      </c>
      <c r="B271" t="s">
        <v>256</v>
      </c>
      <c r="C271">
        <v>235</v>
      </c>
      <c r="D271" s="2">
        <v>94696.87</v>
      </c>
      <c r="E271" s="2">
        <v>31249.97</v>
      </c>
    </row>
    <row r="272" spans="1:5" x14ac:dyDescent="0.25">
      <c r="A272" t="str">
        <f>"056689"</f>
        <v>056689</v>
      </c>
      <c r="B272" t="s">
        <v>257</v>
      </c>
      <c r="C272">
        <v>203</v>
      </c>
      <c r="D272" s="2">
        <v>81801.98</v>
      </c>
      <c r="E272" s="2">
        <v>26994.65</v>
      </c>
    </row>
    <row r="273" spans="1:5" x14ac:dyDescent="0.25">
      <c r="A273" t="str">
        <f>"056697"</f>
        <v>056697</v>
      </c>
      <c r="B273" t="s">
        <v>258</v>
      </c>
      <c r="C273">
        <v>187</v>
      </c>
      <c r="D273" s="2">
        <v>75354.53</v>
      </c>
      <c r="E273" s="2">
        <v>24866.99</v>
      </c>
    </row>
    <row r="274" spans="1:5" x14ac:dyDescent="0.25">
      <c r="A274" t="str">
        <f>"056713"</f>
        <v>056713</v>
      </c>
      <c r="B274" t="s">
        <v>177</v>
      </c>
      <c r="C274">
        <v>801</v>
      </c>
      <c r="D274" s="2">
        <v>322775.28999999998</v>
      </c>
      <c r="E274" s="2">
        <v>106515.85</v>
      </c>
    </row>
    <row r="275" spans="1:5" x14ac:dyDescent="0.25">
      <c r="A275" t="str">
        <f>"056721"</f>
        <v>056721</v>
      </c>
      <c r="B275" t="s">
        <v>259</v>
      </c>
      <c r="C275">
        <v>209</v>
      </c>
      <c r="D275" s="2">
        <v>84219.77</v>
      </c>
      <c r="E275" s="2">
        <v>27792.52</v>
      </c>
    </row>
    <row r="276" spans="1:5" x14ac:dyDescent="0.25">
      <c r="A276" t="str">
        <f>"056739"</f>
        <v>056739</v>
      </c>
      <c r="B276" t="s">
        <v>163</v>
      </c>
      <c r="C276">
        <v>204</v>
      </c>
      <c r="D276" s="2">
        <v>82204.94</v>
      </c>
      <c r="E276" s="2">
        <v>27127.63</v>
      </c>
    </row>
    <row r="277" spans="1:5" x14ac:dyDescent="0.25">
      <c r="A277" t="str">
        <f>"056747"</f>
        <v>056747</v>
      </c>
      <c r="B277" t="s">
        <v>260</v>
      </c>
      <c r="C277">
        <v>237</v>
      </c>
      <c r="D277" s="2">
        <v>95502.8</v>
      </c>
      <c r="E277" s="2">
        <v>31515.919999999998</v>
      </c>
    </row>
    <row r="278" spans="1:5" x14ac:dyDescent="0.25">
      <c r="A278" t="str">
        <f>"056754"</f>
        <v>056754</v>
      </c>
      <c r="B278" t="s">
        <v>261</v>
      </c>
      <c r="C278">
        <v>211</v>
      </c>
      <c r="D278" s="2">
        <v>85025.7</v>
      </c>
      <c r="E278" s="2">
        <v>28058.48</v>
      </c>
    </row>
    <row r="279" spans="1:5" x14ac:dyDescent="0.25">
      <c r="A279" t="str">
        <f>"056762"</f>
        <v>056762</v>
      </c>
      <c r="B279" t="s">
        <v>192</v>
      </c>
      <c r="C279">
        <v>377</v>
      </c>
      <c r="D279" s="2">
        <v>151917.96</v>
      </c>
      <c r="E279" s="2">
        <v>50132.93</v>
      </c>
    </row>
    <row r="280" spans="1:5" x14ac:dyDescent="0.25">
      <c r="A280" t="str">
        <f>"056770"</f>
        <v>056770</v>
      </c>
      <c r="B280" t="s">
        <v>262</v>
      </c>
      <c r="C280">
        <v>391</v>
      </c>
      <c r="D280" s="2">
        <v>157559.47</v>
      </c>
      <c r="E280" s="2">
        <v>51994.63</v>
      </c>
    </row>
    <row r="281" spans="1:5" x14ac:dyDescent="0.25">
      <c r="A281" t="str">
        <f>"056804"</f>
        <v>056804</v>
      </c>
      <c r="B281" t="s">
        <v>193</v>
      </c>
      <c r="C281">
        <v>316</v>
      </c>
      <c r="D281" s="2">
        <v>127337.07</v>
      </c>
      <c r="E281" s="2">
        <v>42021.23</v>
      </c>
    </row>
    <row r="282" spans="1:5" x14ac:dyDescent="0.25">
      <c r="A282" t="str">
        <f>"056812"</f>
        <v>056812</v>
      </c>
      <c r="B282" t="s">
        <v>196</v>
      </c>
      <c r="C282">
        <v>189</v>
      </c>
      <c r="D282" s="2">
        <v>76160.460000000006</v>
      </c>
      <c r="E282" s="2">
        <v>25132.95</v>
      </c>
    </row>
    <row r="283" spans="1:5" x14ac:dyDescent="0.25">
      <c r="A283" t="str">
        <f>"056820"</f>
        <v>056820</v>
      </c>
      <c r="B283" t="s">
        <v>263</v>
      </c>
      <c r="C283">
        <v>340</v>
      </c>
      <c r="D283" s="2">
        <v>137008.24</v>
      </c>
      <c r="E283" s="2">
        <v>45212.72</v>
      </c>
    </row>
    <row r="284" spans="1:5" x14ac:dyDescent="0.25">
      <c r="A284" t="str">
        <f>"056853"</f>
        <v>056853</v>
      </c>
      <c r="B284" t="s">
        <v>264</v>
      </c>
      <c r="C284">
        <v>650</v>
      </c>
      <c r="D284" s="2">
        <v>261927.51</v>
      </c>
      <c r="E284" s="2">
        <v>86436.08</v>
      </c>
    </row>
    <row r="285" spans="1:5" x14ac:dyDescent="0.25">
      <c r="A285" t="str">
        <f>"056861"</f>
        <v>056861</v>
      </c>
      <c r="B285" t="s">
        <v>265</v>
      </c>
      <c r="C285">
        <v>632</v>
      </c>
      <c r="D285" s="2">
        <v>254674.13</v>
      </c>
      <c r="E285" s="2">
        <v>84042.46</v>
      </c>
    </row>
    <row r="286" spans="1:5" x14ac:dyDescent="0.25">
      <c r="A286" t="str">
        <f>"056887"</f>
        <v>056887</v>
      </c>
      <c r="B286" t="s">
        <v>186</v>
      </c>
      <c r="C286">
        <v>424</v>
      </c>
      <c r="D286" s="2">
        <v>170857.33</v>
      </c>
      <c r="E286" s="2">
        <v>56382.92</v>
      </c>
    </row>
    <row r="287" spans="1:5" x14ac:dyDescent="0.25">
      <c r="A287" t="str">
        <f>"056911"</f>
        <v>056911</v>
      </c>
      <c r="B287" t="s">
        <v>266</v>
      </c>
      <c r="C287">
        <v>126</v>
      </c>
      <c r="D287" s="2">
        <v>50773.64</v>
      </c>
      <c r="E287" s="2">
        <v>16755.3</v>
      </c>
    </row>
    <row r="288" spans="1:5" x14ac:dyDescent="0.25">
      <c r="A288" t="str">
        <f>"056937"</f>
        <v>056937</v>
      </c>
      <c r="B288" t="s">
        <v>115</v>
      </c>
      <c r="C288">
        <v>74</v>
      </c>
      <c r="D288" s="2">
        <v>29819.439999999999</v>
      </c>
      <c r="E288" s="2">
        <v>9840.42</v>
      </c>
    </row>
    <row r="289" spans="1:5" x14ac:dyDescent="0.25">
      <c r="A289" t="str">
        <f>"056945"</f>
        <v>056945</v>
      </c>
      <c r="B289" t="s">
        <v>267</v>
      </c>
      <c r="C289">
        <v>419</v>
      </c>
      <c r="D289" s="2">
        <v>168842.5</v>
      </c>
      <c r="E289" s="2">
        <v>55718.03</v>
      </c>
    </row>
    <row r="290" spans="1:5" x14ac:dyDescent="0.25">
      <c r="A290" t="str">
        <f>"056994"</f>
        <v>056994</v>
      </c>
      <c r="B290" t="s">
        <v>260</v>
      </c>
      <c r="C290">
        <v>154</v>
      </c>
      <c r="D290" s="2">
        <v>62056.67</v>
      </c>
      <c r="E290" s="2">
        <v>20478.7</v>
      </c>
    </row>
    <row r="291" spans="1:5" x14ac:dyDescent="0.25">
      <c r="A291" t="str">
        <f>"057018"</f>
        <v>057018</v>
      </c>
      <c r="B291" t="s">
        <v>122</v>
      </c>
      <c r="C291">
        <v>271</v>
      </c>
      <c r="D291" s="2">
        <v>109203.62</v>
      </c>
      <c r="E291" s="2">
        <v>36037.19</v>
      </c>
    </row>
    <row r="292" spans="1:5" x14ac:dyDescent="0.25">
      <c r="A292" t="str">
        <f>"057034"</f>
        <v>057034</v>
      </c>
      <c r="B292" t="s">
        <v>268</v>
      </c>
      <c r="C292">
        <v>575</v>
      </c>
      <c r="D292" s="2">
        <v>231705.11</v>
      </c>
      <c r="E292" s="2">
        <v>76462.69</v>
      </c>
    </row>
    <row r="293" spans="1:5" x14ac:dyDescent="0.25">
      <c r="A293" t="str">
        <f>"057067"</f>
        <v>057067</v>
      </c>
      <c r="B293" t="s">
        <v>269</v>
      </c>
      <c r="C293">
        <v>186</v>
      </c>
      <c r="D293" s="2">
        <v>74951.56</v>
      </c>
      <c r="E293" s="2">
        <v>24734.01</v>
      </c>
    </row>
    <row r="294" spans="1:5" x14ac:dyDescent="0.25">
      <c r="A294" t="str">
        <f>"057075"</f>
        <v>057075</v>
      </c>
      <c r="B294" t="s">
        <v>270</v>
      </c>
      <c r="C294">
        <v>179</v>
      </c>
      <c r="D294" s="2">
        <v>72130.81</v>
      </c>
      <c r="E294" s="2">
        <v>23803.17</v>
      </c>
    </row>
    <row r="295" spans="1:5" x14ac:dyDescent="0.25">
      <c r="A295" t="str">
        <f>"057083"</f>
        <v>057083</v>
      </c>
      <c r="B295" t="s">
        <v>271</v>
      </c>
      <c r="C295">
        <v>136</v>
      </c>
      <c r="D295" s="2">
        <v>54803.29</v>
      </c>
      <c r="E295" s="2">
        <v>18085.09</v>
      </c>
    </row>
    <row r="296" spans="1:5" x14ac:dyDescent="0.25">
      <c r="A296" t="str">
        <f>"057109"</f>
        <v>057109</v>
      </c>
      <c r="B296" t="s">
        <v>272</v>
      </c>
      <c r="C296">
        <v>193</v>
      </c>
      <c r="D296" s="2">
        <v>77772.320000000007</v>
      </c>
      <c r="E296" s="2">
        <v>25664.87</v>
      </c>
    </row>
    <row r="297" spans="1:5" x14ac:dyDescent="0.25">
      <c r="A297" t="str">
        <f>"057117"</f>
        <v>057117</v>
      </c>
      <c r="B297" t="s">
        <v>208</v>
      </c>
      <c r="C297">
        <v>154</v>
      </c>
      <c r="D297" s="2">
        <v>62056.67</v>
      </c>
      <c r="E297" s="2">
        <v>20478.7</v>
      </c>
    </row>
    <row r="298" spans="1:5" x14ac:dyDescent="0.25">
      <c r="A298" t="str">
        <f>"057125"</f>
        <v>057125</v>
      </c>
      <c r="B298" t="s">
        <v>121</v>
      </c>
      <c r="C298">
        <v>146</v>
      </c>
      <c r="D298" s="2">
        <v>58832.95</v>
      </c>
      <c r="E298" s="2">
        <v>19414.87</v>
      </c>
    </row>
    <row r="299" spans="1:5" x14ac:dyDescent="0.25">
      <c r="A299" t="str">
        <f>"057133"</f>
        <v>057133</v>
      </c>
      <c r="B299" t="s">
        <v>273</v>
      </c>
      <c r="C299">
        <v>478</v>
      </c>
      <c r="D299" s="2">
        <v>192617.46</v>
      </c>
      <c r="E299" s="2">
        <v>63563.76</v>
      </c>
    </row>
    <row r="300" spans="1:5" x14ac:dyDescent="0.25">
      <c r="A300" t="str">
        <f>"057141"</f>
        <v>057141</v>
      </c>
      <c r="B300" t="s">
        <v>274</v>
      </c>
      <c r="C300">
        <v>206</v>
      </c>
      <c r="D300" s="2">
        <v>83010.87</v>
      </c>
      <c r="E300" s="2">
        <v>27393.59</v>
      </c>
    </row>
    <row r="301" spans="1:5" x14ac:dyDescent="0.25">
      <c r="A301" t="str">
        <f>"057158"</f>
        <v>057158</v>
      </c>
      <c r="B301" t="s">
        <v>208</v>
      </c>
      <c r="C301">
        <v>313</v>
      </c>
      <c r="D301" s="2">
        <v>126128.17</v>
      </c>
      <c r="E301" s="2">
        <v>41622.300000000003</v>
      </c>
    </row>
    <row r="302" spans="1:5" x14ac:dyDescent="0.25">
      <c r="A302" t="str">
        <f>"057182"</f>
        <v>057182</v>
      </c>
      <c r="B302" t="s">
        <v>275</v>
      </c>
      <c r="C302">
        <v>210</v>
      </c>
      <c r="D302" s="2">
        <v>84622.73</v>
      </c>
      <c r="E302" s="2">
        <v>27925.5</v>
      </c>
    </row>
    <row r="303" spans="1:5" x14ac:dyDescent="0.25">
      <c r="A303" t="str">
        <f>"057208"</f>
        <v>057208</v>
      </c>
      <c r="B303" t="s">
        <v>276</v>
      </c>
      <c r="C303">
        <v>488</v>
      </c>
      <c r="D303" s="2">
        <v>196647.12</v>
      </c>
      <c r="E303" s="2">
        <v>64893.55</v>
      </c>
    </row>
    <row r="304" spans="1:5" x14ac:dyDescent="0.25">
      <c r="A304" t="str">
        <f>"057216"</f>
        <v>057216</v>
      </c>
      <c r="B304" t="s">
        <v>277</v>
      </c>
      <c r="C304">
        <v>513</v>
      </c>
      <c r="D304" s="2">
        <v>206721.25</v>
      </c>
      <c r="E304" s="2">
        <v>68218.009999999995</v>
      </c>
    </row>
    <row r="305" spans="1:5" x14ac:dyDescent="0.25">
      <c r="A305" t="str">
        <f>"057224"</f>
        <v>057224</v>
      </c>
      <c r="B305" t="s">
        <v>215</v>
      </c>
      <c r="C305">
        <v>173</v>
      </c>
      <c r="D305" s="2">
        <v>69713.009999999995</v>
      </c>
      <c r="E305" s="2">
        <v>23005.29</v>
      </c>
    </row>
    <row r="306" spans="1:5" x14ac:dyDescent="0.25">
      <c r="A306" t="str">
        <f>"057232"</f>
        <v>057232</v>
      </c>
      <c r="B306" t="s">
        <v>166</v>
      </c>
      <c r="C306">
        <v>303</v>
      </c>
      <c r="D306" s="2">
        <v>122098.52</v>
      </c>
      <c r="E306" s="2">
        <v>40292.51</v>
      </c>
    </row>
    <row r="307" spans="1:5" x14ac:dyDescent="0.25">
      <c r="A307" t="str">
        <f>"057240"</f>
        <v>057240</v>
      </c>
      <c r="B307" t="s">
        <v>208</v>
      </c>
      <c r="C307">
        <v>227</v>
      </c>
      <c r="D307" s="2">
        <v>91473.15</v>
      </c>
      <c r="E307" s="2">
        <v>30186.14</v>
      </c>
    </row>
    <row r="308" spans="1:5" x14ac:dyDescent="0.25">
      <c r="A308" t="str">
        <f>"057257"</f>
        <v>057257</v>
      </c>
      <c r="B308" t="s">
        <v>278</v>
      </c>
      <c r="C308">
        <v>102</v>
      </c>
      <c r="D308" s="2">
        <v>41102.47</v>
      </c>
      <c r="E308" s="2">
        <v>13563.82</v>
      </c>
    </row>
    <row r="309" spans="1:5" x14ac:dyDescent="0.25">
      <c r="A309" t="str">
        <f>"057299"</f>
        <v>057299</v>
      </c>
      <c r="B309" t="s">
        <v>210</v>
      </c>
      <c r="C309">
        <v>408</v>
      </c>
      <c r="D309" s="2">
        <v>164409.88</v>
      </c>
      <c r="E309" s="2">
        <v>54255.26</v>
      </c>
    </row>
    <row r="310" spans="1:5" x14ac:dyDescent="0.25">
      <c r="A310" t="str">
        <f>"057307"</f>
        <v>057307</v>
      </c>
      <c r="B310" t="s">
        <v>215</v>
      </c>
      <c r="C310">
        <v>125</v>
      </c>
      <c r="D310" s="2">
        <v>50370.68</v>
      </c>
      <c r="E310" s="2">
        <v>16622.32</v>
      </c>
    </row>
    <row r="311" spans="1:5" x14ac:dyDescent="0.25">
      <c r="A311" t="str">
        <f>"057356"</f>
        <v>057356</v>
      </c>
      <c r="B311" t="s">
        <v>260</v>
      </c>
      <c r="C311">
        <v>208</v>
      </c>
      <c r="D311" s="2">
        <v>83816.800000000003</v>
      </c>
      <c r="E311" s="2">
        <v>27659.54</v>
      </c>
    </row>
    <row r="312" spans="1:5" x14ac:dyDescent="0.25">
      <c r="A312" t="str">
        <f>"057406"</f>
        <v>057406</v>
      </c>
      <c r="B312" t="s">
        <v>220</v>
      </c>
      <c r="C312">
        <v>328</v>
      </c>
      <c r="D312" s="2">
        <v>132172.65</v>
      </c>
      <c r="E312" s="2">
        <v>43616.97</v>
      </c>
    </row>
    <row r="313" spans="1:5" x14ac:dyDescent="0.25">
      <c r="A313" t="str">
        <f>"057422"</f>
        <v>057422</v>
      </c>
      <c r="B313" t="s">
        <v>199</v>
      </c>
      <c r="C313">
        <v>653</v>
      </c>
      <c r="D313" s="2">
        <v>263136.40999999997</v>
      </c>
      <c r="E313" s="2">
        <v>86835.02</v>
      </c>
    </row>
    <row r="314" spans="1:5" x14ac:dyDescent="0.25">
      <c r="A314" t="str">
        <f>"057430"</f>
        <v>057430</v>
      </c>
      <c r="B314" t="s">
        <v>279</v>
      </c>
      <c r="C314">
        <v>380</v>
      </c>
      <c r="D314" s="2">
        <v>153126.85</v>
      </c>
      <c r="E314" s="2">
        <v>50531.86</v>
      </c>
    </row>
    <row r="315" spans="1:5" x14ac:dyDescent="0.25">
      <c r="A315" t="str">
        <f>"057448"</f>
        <v>057448</v>
      </c>
      <c r="B315" t="s">
        <v>202</v>
      </c>
      <c r="C315">
        <v>162</v>
      </c>
      <c r="D315" s="2">
        <v>65280.4</v>
      </c>
      <c r="E315" s="2">
        <v>21542.53</v>
      </c>
    </row>
    <row r="316" spans="1:5" x14ac:dyDescent="0.25">
      <c r="A316" t="str">
        <f>"057455"</f>
        <v>057455</v>
      </c>
      <c r="B316" t="s">
        <v>280</v>
      </c>
      <c r="C316">
        <v>483</v>
      </c>
      <c r="D316" s="2">
        <v>194632.29</v>
      </c>
      <c r="E316" s="2">
        <v>64228.66</v>
      </c>
    </row>
    <row r="317" spans="1:5" x14ac:dyDescent="0.25">
      <c r="A317" t="str">
        <f>"057463"</f>
        <v>057463</v>
      </c>
      <c r="B317" t="s">
        <v>220</v>
      </c>
      <c r="C317">
        <v>208</v>
      </c>
      <c r="D317" s="2">
        <v>83816.800000000003</v>
      </c>
      <c r="E317" s="2">
        <v>27659.54</v>
      </c>
    </row>
    <row r="318" spans="1:5" x14ac:dyDescent="0.25">
      <c r="A318" t="str">
        <f>"057513"</f>
        <v>057513</v>
      </c>
      <c r="B318" t="s">
        <v>163</v>
      </c>
      <c r="C318">
        <v>390</v>
      </c>
      <c r="D318" s="2">
        <v>157156.51</v>
      </c>
      <c r="E318" s="2">
        <v>51861.65</v>
      </c>
    </row>
    <row r="319" spans="1:5" x14ac:dyDescent="0.25">
      <c r="A319" t="str">
        <f>"057521"</f>
        <v>057521</v>
      </c>
      <c r="B319" t="s">
        <v>281</v>
      </c>
      <c r="C319">
        <v>263</v>
      </c>
      <c r="D319" s="2">
        <v>105979.9</v>
      </c>
      <c r="E319" s="2">
        <v>34973.370000000003</v>
      </c>
    </row>
    <row r="320" spans="1:5" x14ac:dyDescent="0.25">
      <c r="A320" t="str">
        <f>"057539"</f>
        <v>057539</v>
      </c>
      <c r="B320" t="s">
        <v>282</v>
      </c>
      <c r="C320">
        <v>430</v>
      </c>
      <c r="D320" s="2">
        <v>173275.12</v>
      </c>
      <c r="E320" s="2">
        <v>57180.79</v>
      </c>
    </row>
    <row r="321" spans="1:5" x14ac:dyDescent="0.25">
      <c r="A321" t="str">
        <f>"057562"</f>
        <v>057562</v>
      </c>
      <c r="B321" t="s">
        <v>274</v>
      </c>
      <c r="C321">
        <v>123</v>
      </c>
      <c r="D321" s="2">
        <v>49564.74</v>
      </c>
      <c r="E321" s="2">
        <v>16356.36</v>
      </c>
    </row>
    <row r="322" spans="1:5" x14ac:dyDescent="0.25">
      <c r="A322" t="str">
        <f>"057570"</f>
        <v>057570</v>
      </c>
      <c r="B322" t="s">
        <v>283</v>
      </c>
      <c r="C322">
        <v>171</v>
      </c>
      <c r="D322" s="2">
        <v>68907.08</v>
      </c>
      <c r="E322" s="2">
        <v>22739.34</v>
      </c>
    </row>
    <row r="323" spans="1:5" x14ac:dyDescent="0.25">
      <c r="A323" t="str">
        <f>"057588"</f>
        <v>057588</v>
      </c>
      <c r="B323" t="s">
        <v>284</v>
      </c>
      <c r="C323">
        <v>312</v>
      </c>
      <c r="D323" s="2">
        <v>125725.21</v>
      </c>
      <c r="E323" s="2">
        <v>41489.32</v>
      </c>
    </row>
    <row r="324" spans="1:5" x14ac:dyDescent="0.25">
      <c r="A324" t="str">
        <f>"057646"</f>
        <v>057646</v>
      </c>
      <c r="B324" t="s">
        <v>285</v>
      </c>
      <c r="C324">
        <v>260</v>
      </c>
      <c r="D324" s="2">
        <v>104771</v>
      </c>
      <c r="E324" s="2">
        <v>34574.43</v>
      </c>
    </row>
    <row r="325" spans="1:5" x14ac:dyDescent="0.25">
      <c r="A325" t="str">
        <f>"057653"</f>
        <v>057653</v>
      </c>
      <c r="B325" t="s">
        <v>273</v>
      </c>
      <c r="C325">
        <v>105</v>
      </c>
      <c r="D325" s="2">
        <v>40135.589999999997</v>
      </c>
      <c r="E325" s="2">
        <v>13244.74</v>
      </c>
    </row>
    <row r="326" spans="1:5" x14ac:dyDescent="0.25">
      <c r="A326" t="str">
        <f>"057661"</f>
        <v>057661</v>
      </c>
      <c r="B326" t="s">
        <v>165</v>
      </c>
      <c r="C326">
        <v>397</v>
      </c>
      <c r="D326" s="2">
        <v>159977.26</v>
      </c>
      <c r="E326" s="2">
        <v>52792.5</v>
      </c>
    </row>
    <row r="327" spans="1:5" x14ac:dyDescent="0.25">
      <c r="A327" t="str">
        <f>"057679"</f>
        <v>057679</v>
      </c>
      <c r="B327" t="s">
        <v>165</v>
      </c>
      <c r="C327">
        <v>52</v>
      </c>
      <c r="D327" s="2">
        <v>20954.2</v>
      </c>
      <c r="E327" s="2">
        <v>6914.89</v>
      </c>
    </row>
    <row r="328" spans="1:5" x14ac:dyDescent="0.25">
      <c r="A328" t="str">
        <f>"057687"</f>
        <v>057687</v>
      </c>
      <c r="B328" t="s">
        <v>286</v>
      </c>
      <c r="C328">
        <v>222</v>
      </c>
      <c r="D328" s="2">
        <v>89458.32</v>
      </c>
      <c r="E328" s="2">
        <v>29521.25</v>
      </c>
    </row>
    <row r="329" spans="1:5" x14ac:dyDescent="0.25">
      <c r="A329" t="str">
        <f>"057695"</f>
        <v>057695</v>
      </c>
      <c r="B329" t="s">
        <v>287</v>
      </c>
      <c r="C329">
        <v>332</v>
      </c>
      <c r="D329" s="2">
        <v>133784.51</v>
      </c>
      <c r="E329" s="2">
        <v>44148.89</v>
      </c>
    </row>
    <row r="330" spans="1:5" x14ac:dyDescent="0.25">
      <c r="A330" t="str">
        <f>"057729"</f>
        <v>057729</v>
      </c>
      <c r="B330" t="s">
        <v>176</v>
      </c>
      <c r="C330">
        <v>47</v>
      </c>
      <c r="D330" s="2">
        <v>18939.37</v>
      </c>
      <c r="E330" s="2">
        <v>6249.99</v>
      </c>
    </row>
    <row r="331" spans="1:5" x14ac:dyDescent="0.25">
      <c r="A331" t="str">
        <f>"057745"</f>
        <v>057745</v>
      </c>
      <c r="B331" t="s">
        <v>288</v>
      </c>
      <c r="C331">
        <v>290</v>
      </c>
      <c r="D331" s="2">
        <v>116859.97</v>
      </c>
      <c r="E331" s="2">
        <v>38563.79</v>
      </c>
    </row>
    <row r="332" spans="1:5" x14ac:dyDescent="0.25">
      <c r="A332" t="str">
        <f>"057778"</f>
        <v>057778</v>
      </c>
      <c r="B332" t="s">
        <v>289</v>
      </c>
      <c r="C332">
        <v>389</v>
      </c>
      <c r="D332" s="2">
        <v>156753.54</v>
      </c>
      <c r="E332" s="2">
        <v>51728.67</v>
      </c>
    </row>
    <row r="333" spans="1:5" x14ac:dyDescent="0.25">
      <c r="A333" t="str">
        <f>"057786"</f>
        <v>057786</v>
      </c>
      <c r="B333" t="s">
        <v>183</v>
      </c>
      <c r="C333">
        <v>164</v>
      </c>
      <c r="D333" s="2">
        <v>66086.33</v>
      </c>
      <c r="E333" s="2">
        <v>21808.49</v>
      </c>
    </row>
    <row r="334" spans="1:5" x14ac:dyDescent="0.25">
      <c r="A334" t="str">
        <f>"057810"</f>
        <v>057810</v>
      </c>
      <c r="B334" t="s">
        <v>186</v>
      </c>
      <c r="C334">
        <v>67</v>
      </c>
      <c r="D334" s="2">
        <v>26998.68</v>
      </c>
      <c r="E334" s="2">
        <v>8909.56</v>
      </c>
    </row>
    <row r="335" spans="1:5" x14ac:dyDescent="0.25">
      <c r="A335" t="str">
        <f>"057836"</f>
        <v>057836</v>
      </c>
      <c r="B335" t="s">
        <v>258</v>
      </c>
      <c r="C335">
        <v>453</v>
      </c>
      <c r="D335" s="2">
        <v>182543.33</v>
      </c>
      <c r="E335" s="2">
        <v>60239.3</v>
      </c>
    </row>
    <row r="336" spans="1:5" x14ac:dyDescent="0.25">
      <c r="A336" t="str">
        <f>"057844"</f>
        <v>057844</v>
      </c>
      <c r="B336" t="s">
        <v>290</v>
      </c>
      <c r="C336">
        <v>250</v>
      </c>
      <c r="D336" s="2">
        <v>100741.35</v>
      </c>
      <c r="E336" s="2">
        <v>33244.65</v>
      </c>
    </row>
    <row r="337" spans="1:5" x14ac:dyDescent="0.25">
      <c r="A337" t="str">
        <f>"057851"</f>
        <v>057851</v>
      </c>
      <c r="B337" t="s">
        <v>191</v>
      </c>
      <c r="C337">
        <v>212</v>
      </c>
      <c r="D337" s="2">
        <v>85428.67</v>
      </c>
      <c r="E337" s="2">
        <v>28191.46</v>
      </c>
    </row>
    <row r="338" spans="1:5" x14ac:dyDescent="0.25">
      <c r="A338" t="str">
        <f>"057869"</f>
        <v>057869</v>
      </c>
      <c r="B338" t="s">
        <v>104</v>
      </c>
      <c r="C338">
        <v>194</v>
      </c>
      <c r="D338" s="2">
        <v>78175.289999999994</v>
      </c>
      <c r="E338" s="2">
        <v>25797.85</v>
      </c>
    </row>
    <row r="339" spans="1:5" x14ac:dyDescent="0.25">
      <c r="A339" t="str">
        <f>"057885"</f>
        <v>057885</v>
      </c>
      <c r="B339" t="s">
        <v>122</v>
      </c>
      <c r="C339">
        <v>252</v>
      </c>
      <c r="D339" s="2">
        <v>101547.28</v>
      </c>
      <c r="E339" s="2">
        <v>33510.6</v>
      </c>
    </row>
    <row r="340" spans="1:5" x14ac:dyDescent="0.25">
      <c r="A340" t="str">
        <f>"057901"</f>
        <v>057901</v>
      </c>
      <c r="B340" t="s">
        <v>291</v>
      </c>
      <c r="C340">
        <v>489</v>
      </c>
      <c r="D340" s="2">
        <v>197050.08</v>
      </c>
      <c r="E340" s="2">
        <v>65026.53</v>
      </c>
    </row>
    <row r="341" spans="1:5" x14ac:dyDescent="0.25">
      <c r="A341" t="str">
        <f>"057919"</f>
        <v>057919</v>
      </c>
      <c r="B341" t="s">
        <v>292</v>
      </c>
      <c r="C341">
        <v>58</v>
      </c>
      <c r="D341" s="2">
        <v>23371.99</v>
      </c>
      <c r="E341" s="2">
        <v>7712.76</v>
      </c>
    </row>
    <row r="342" spans="1:5" x14ac:dyDescent="0.25">
      <c r="A342" t="str">
        <f>"057943"</f>
        <v>057943</v>
      </c>
      <c r="B342" t="s">
        <v>293</v>
      </c>
      <c r="C342">
        <v>154</v>
      </c>
      <c r="D342" s="2">
        <v>62056.67</v>
      </c>
      <c r="E342" s="2">
        <v>20478.7</v>
      </c>
    </row>
    <row r="343" spans="1:5" x14ac:dyDescent="0.25">
      <c r="A343" t="str">
        <f>"057950"</f>
        <v>057950</v>
      </c>
      <c r="B343" t="s">
        <v>294</v>
      </c>
      <c r="C343">
        <v>175</v>
      </c>
      <c r="D343" s="2">
        <v>70518.95</v>
      </c>
      <c r="E343" s="2">
        <v>23271.25</v>
      </c>
    </row>
    <row r="344" spans="1:5" x14ac:dyDescent="0.25">
      <c r="A344" t="str">
        <f>"057992"</f>
        <v>057992</v>
      </c>
      <c r="B344" t="s">
        <v>295</v>
      </c>
      <c r="C344">
        <v>164</v>
      </c>
      <c r="D344" s="2">
        <v>66086.33</v>
      </c>
      <c r="E344" s="2">
        <v>21808.49</v>
      </c>
    </row>
    <row r="345" spans="1:5" x14ac:dyDescent="0.25">
      <c r="A345" t="str">
        <f>"058008"</f>
        <v>058008</v>
      </c>
      <c r="B345" t="s">
        <v>215</v>
      </c>
      <c r="C345">
        <v>251</v>
      </c>
      <c r="D345" s="2">
        <v>101144.32000000001</v>
      </c>
      <c r="E345" s="2">
        <v>33377.629999999997</v>
      </c>
    </row>
    <row r="346" spans="1:5" x14ac:dyDescent="0.25">
      <c r="A346" t="str">
        <f>"058016"</f>
        <v>058016</v>
      </c>
      <c r="B346" t="s">
        <v>215</v>
      </c>
      <c r="C346">
        <v>323</v>
      </c>
      <c r="D346" s="2">
        <v>130157.82</v>
      </c>
      <c r="E346" s="2">
        <v>42952.08</v>
      </c>
    </row>
    <row r="347" spans="1:5" x14ac:dyDescent="0.25">
      <c r="A347" t="str">
        <f>"058024"</f>
        <v>058024</v>
      </c>
      <c r="B347" t="s">
        <v>215</v>
      </c>
      <c r="C347">
        <v>227</v>
      </c>
      <c r="D347" s="2">
        <v>91473.15</v>
      </c>
      <c r="E347" s="2">
        <v>30186.14</v>
      </c>
    </row>
    <row r="348" spans="1:5" x14ac:dyDescent="0.25">
      <c r="A348" t="str">
        <f>"058032"</f>
        <v>058032</v>
      </c>
      <c r="B348" t="s">
        <v>215</v>
      </c>
      <c r="C348">
        <v>79</v>
      </c>
      <c r="D348" s="2">
        <v>31834.27</v>
      </c>
      <c r="E348" s="2">
        <v>10505.31</v>
      </c>
    </row>
    <row r="349" spans="1:5" x14ac:dyDescent="0.25">
      <c r="A349" t="str">
        <f>"058040"</f>
        <v>058040</v>
      </c>
      <c r="B349" t="s">
        <v>296</v>
      </c>
      <c r="C349">
        <v>208</v>
      </c>
      <c r="D349" s="2">
        <v>83816.800000000003</v>
      </c>
      <c r="E349" s="2">
        <v>27659.54</v>
      </c>
    </row>
    <row r="350" spans="1:5" x14ac:dyDescent="0.25">
      <c r="A350" t="str">
        <f>"058057"</f>
        <v>058057</v>
      </c>
      <c r="B350" t="s">
        <v>297</v>
      </c>
      <c r="C350">
        <v>240</v>
      </c>
      <c r="D350" s="2">
        <v>96711.7</v>
      </c>
      <c r="E350" s="2">
        <v>31914.86</v>
      </c>
    </row>
    <row r="351" spans="1:5" x14ac:dyDescent="0.25">
      <c r="A351" t="str">
        <f>"058065"</f>
        <v>058065</v>
      </c>
      <c r="B351" t="s">
        <v>298</v>
      </c>
      <c r="C351">
        <v>582</v>
      </c>
      <c r="D351" s="2">
        <v>234525.86</v>
      </c>
      <c r="E351" s="2">
        <v>77393.53</v>
      </c>
    </row>
    <row r="352" spans="1:5" x14ac:dyDescent="0.25">
      <c r="A352" t="str">
        <f>"058073"</f>
        <v>058073</v>
      </c>
      <c r="B352" t="s">
        <v>299</v>
      </c>
      <c r="C352">
        <v>273</v>
      </c>
      <c r="D352" s="2">
        <v>110009.55</v>
      </c>
      <c r="E352" s="2">
        <v>36303.15</v>
      </c>
    </row>
    <row r="353" spans="1:5" x14ac:dyDescent="0.25">
      <c r="A353" t="str">
        <f>"058081"</f>
        <v>058081</v>
      </c>
      <c r="B353" t="s">
        <v>218</v>
      </c>
      <c r="C353">
        <v>447</v>
      </c>
      <c r="D353" s="2">
        <v>180125.53</v>
      </c>
      <c r="E353" s="2">
        <v>59441.42</v>
      </c>
    </row>
    <row r="354" spans="1:5" x14ac:dyDescent="0.25">
      <c r="A354" t="str">
        <f>"058099"</f>
        <v>058099</v>
      </c>
      <c r="B354" t="s">
        <v>300</v>
      </c>
      <c r="C354">
        <v>243</v>
      </c>
      <c r="D354" s="2">
        <v>97920.59</v>
      </c>
      <c r="E354" s="2">
        <v>32313.79</v>
      </c>
    </row>
    <row r="355" spans="1:5" x14ac:dyDescent="0.25">
      <c r="A355" t="str">
        <f>"058107"</f>
        <v>058107</v>
      </c>
      <c r="B355" t="s">
        <v>219</v>
      </c>
      <c r="C355">
        <v>174</v>
      </c>
      <c r="D355" s="2">
        <v>70115.98</v>
      </c>
      <c r="E355" s="2">
        <v>23138.27</v>
      </c>
    </row>
    <row r="356" spans="1:5" x14ac:dyDescent="0.25">
      <c r="A356" t="str">
        <f>"058115"</f>
        <v>058115</v>
      </c>
      <c r="B356" t="s">
        <v>271</v>
      </c>
      <c r="C356">
        <v>812</v>
      </c>
      <c r="D356" s="2">
        <v>327207.90999999997</v>
      </c>
      <c r="E356" s="2">
        <v>107978.61</v>
      </c>
    </row>
    <row r="357" spans="1:5" x14ac:dyDescent="0.25">
      <c r="A357" t="str">
        <f>"058131"</f>
        <v>058131</v>
      </c>
      <c r="B357" t="s">
        <v>278</v>
      </c>
      <c r="C357">
        <v>106</v>
      </c>
      <c r="D357" s="2">
        <v>42714.33</v>
      </c>
      <c r="E357" s="2">
        <v>14095.73</v>
      </c>
    </row>
    <row r="358" spans="1:5" x14ac:dyDescent="0.25">
      <c r="A358" t="str">
        <f>"058156"</f>
        <v>058156</v>
      </c>
      <c r="B358" t="s">
        <v>301</v>
      </c>
      <c r="C358">
        <v>528</v>
      </c>
      <c r="D358" s="2">
        <v>212765.73</v>
      </c>
      <c r="E358" s="2">
        <v>70212.69</v>
      </c>
    </row>
    <row r="359" spans="1:5" x14ac:dyDescent="0.25">
      <c r="A359" t="str">
        <f>"058164"</f>
        <v>058164</v>
      </c>
      <c r="B359" t="s">
        <v>302</v>
      </c>
      <c r="C359">
        <v>85</v>
      </c>
      <c r="D359" s="2">
        <v>34252.06</v>
      </c>
      <c r="E359" s="2">
        <v>11303.18</v>
      </c>
    </row>
    <row r="360" spans="1:5" x14ac:dyDescent="0.25">
      <c r="A360" t="str">
        <f>"058206"</f>
        <v>058206</v>
      </c>
      <c r="B360" t="s">
        <v>303</v>
      </c>
      <c r="C360">
        <v>250</v>
      </c>
      <c r="D360" s="2">
        <v>100741.35</v>
      </c>
      <c r="E360" s="2">
        <v>33244.65</v>
      </c>
    </row>
    <row r="361" spans="1:5" x14ac:dyDescent="0.25">
      <c r="A361" t="str">
        <f>"058214"</f>
        <v>058214</v>
      </c>
      <c r="B361" t="s">
        <v>272</v>
      </c>
      <c r="C361">
        <v>155</v>
      </c>
      <c r="D361" s="2">
        <v>62459.64</v>
      </c>
      <c r="E361" s="2">
        <v>20611.68</v>
      </c>
    </row>
    <row r="362" spans="1:5" x14ac:dyDescent="0.25">
      <c r="A362" t="str">
        <f>"058255"</f>
        <v>058255</v>
      </c>
      <c r="B362" t="s">
        <v>304</v>
      </c>
      <c r="C362">
        <v>96</v>
      </c>
      <c r="D362" s="2">
        <v>38684.68</v>
      </c>
      <c r="E362" s="2">
        <v>12765.94</v>
      </c>
    </row>
    <row r="363" spans="1:5" x14ac:dyDescent="0.25">
      <c r="A363" t="str">
        <f>"058305"</f>
        <v>058305</v>
      </c>
      <c r="B363" t="s">
        <v>305</v>
      </c>
      <c r="C363">
        <v>304</v>
      </c>
      <c r="D363" s="2">
        <v>122501.48</v>
      </c>
      <c r="E363" s="2">
        <v>40425.49</v>
      </c>
    </row>
    <row r="364" spans="1:5" x14ac:dyDescent="0.25">
      <c r="A364" t="str">
        <f>"058321"</f>
        <v>058321</v>
      </c>
      <c r="B364" t="s">
        <v>292</v>
      </c>
      <c r="C364">
        <v>82</v>
      </c>
      <c r="D364" s="2">
        <v>33043.160000000003</v>
      </c>
      <c r="E364" s="2">
        <v>10904.24</v>
      </c>
    </row>
    <row r="365" spans="1:5" x14ac:dyDescent="0.25">
      <c r="A365" t="str">
        <f>"058339"</f>
        <v>058339</v>
      </c>
      <c r="B365" t="s">
        <v>292</v>
      </c>
      <c r="C365">
        <v>110</v>
      </c>
      <c r="D365" s="2">
        <v>44326.19</v>
      </c>
      <c r="E365" s="2">
        <v>14627.64</v>
      </c>
    </row>
    <row r="366" spans="1:5" x14ac:dyDescent="0.25">
      <c r="A366" t="str">
        <f>"058370"</f>
        <v>058370</v>
      </c>
      <c r="B366" t="s">
        <v>211</v>
      </c>
      <c r="C366">
        <v>92</v>
      </c>
      <c r="D366" s="2">
        <v>33989.440000000002</v>
      </c>
      <c r="E366" s="2">
        <v>11216.52</v>
      </c>
    </row>
    <row r="367" spans="1:5" x14ac:dyDescent="0.25">
      <c r="A367" t="str">
        <f>"058388"</f>
        <v>058388</v>
      </c>
      <c r="B367" t="s">
        <v>215</v>
      </c>
      <c r="C367">
        <v>133</v>
      </c>
      <c r="D367" s="2">
        <v>53594.400000000001</v>
      </c>
      <c r="E367" s="2">
        <v>17686.150000000001</v>
      </c>
    </row>
    <row r="368" spans="1:5" x14ac:dyDescent="0.25">
      <c r="A368" t="str">
        <f>"058396"</f>
        <v>058396</v>
      </c>
      <c r="B368" t="s">
        <v>306</v>
      </c>
      <c r="C368">
        <v>95</v>
      </c>
      <c r="D368" s="2">
        <v>38281.71</v>
      </c>
      <c r="E368" s="2">
        <v>12632.96</v>
      </c>
    </row>
    <row r="369" spans="1:5" x14ac:dyDescent="0.25">
      <c r="A369" t="str">
        <f>"058404"</f>
        <v>058404</v>
      </c>
      <c r="B369" t="s">
        <v>215</v>
      </c>
      <c r="C369">
        <v>142</v>
      </c>
      <c r="D369" s="2">
        <v>57221.09</v>
      </c>
      <c r="E369" s="2">
        <v>18882.96</v>
      </c>
    </row>
    <row r="370" spans="1:5" x14ac:dyDescent="0.25">
      <c r="A370" t="str">
        <f>"058479"</f>
        <v>058479</v>
      </c>
      <c r="B370" t="s">
        <v>307</v>
      </c>
      <c r="C370">
        <v>82</v>
      </c>
      <c r="D370" s="2">
        <v>33043.160000000003</v>
      </c>
      <c r="E370" s="2">
        <v>10904.24</v>
      </c>
    </row>
    <row r="371" spans="1:5" x14ac:dyDescent="0.25">
      <c r="A371" t="str">
        <f>"058487"</f>
        <v>058487</v>
      </c>
      <c r="B371" t="s">
        <v>283</v>
      </c>
      <c r="C371">
        <v>265</v>
      </c>
      <c r="D371" s="2">
        <v>106785.83</v>
      </c>
      <c r="E371" s="2">
        <v>35239.32</v>
      </c>
    </row>
    <row r="372" spans="1:5" x14ac:dyDescent="0.25">
      <c r="A372" t="str">
        <f>"058495"</f>
        <v>058495</v>
      </c>
      <c r="B372" t="s">
        <v>308</v>
      </c>
      <c r="C372">
        <v>338</v>
      </c>
      <c r="D372" s="2">
        <v>136202.31</v>
      </c>
      <c r="E372" s="2">
        <v>44946.76</v>
      </c>
    </row>
    <row r="373" spans="1:5" x14ac:dyDescent="0.25">
      <c r="A373" t="str">
        <f>"058503"</f>
        <v>058503</v>
      </c>
      <c r="B373" t="s">
        <v>265</v>
      </c>
      <c r="C373">
        <v>249</v>
      </c>
      <c r="D373" s="2">
        <v>100338.38</v>
      </c>
      <c r="E373" s="2">
        <v>33111.67</v>
      </c>
    </row>
    <row r="374" spans="1:5" x14ac:dyDescent="0.25">
      <c r="A374" t="str">
        <f>"058552"</f>
        <v>058552</v>
      </c>
      <c r="B374" t="s">
        <v>165</v>
      </c>
      <c r="C374">
        <v>158</v>
      </c>
      <c r="D374" s="2">
        <v>63668.53</v>
      </c>
      <c r="E374" s="2">
        <v>21010.61</v>
      </c>
    </row>
    <row r="375" spans="1:5" x14ac:dyDescent="0.25">
      <c r="A375" t="str">
        <f>"058560"</f>
        <v>058560</v>
      </c>
      <c r="B375" t="s">
        <v>165</v>
      </c>
      <c r="C375">
        <v>66</v>
      </c>
      <c r="D375" s="2">
        <v>26595.72</v>
      </c>
      <c r="E375" s="2">
        <v>8776.59</v>
      </c>
    </row>
    <row r="376" spans="1:5" x14ac:dyDescent="0.25">
      <c r="A376" t="str">
        <f>"058602"</f>
        <v>058602</v>
      </c>
      <c r="B376" t="s">
        <v>252</v>
      </c>
      <c r="C376">
        <v>209</v>
      </c>
      <c r="D376" s="2">
        <v>84219.77</v>
      </c>
      <c r="E376" s="2">
        <v>27792.52</v>
      </c>
    </row>
    <row r="377" spans="1:5" x14ac:dyDescent="0.25">
      <c r="A377" t="str">
        <f>"058628"</f>
        <v>058628</v>
      </c>
      <c r="B377" t="s">
        <v>215</v>
      </c>
      <c r="C377">
        <v>87</v>
      </c>
      <c r="D377" s="2">
        <v>35057.99</v>
      </c>
      <c r="E377" s="2">
        <v>11569.14</v>
      </c>
    </row>
    <row r="378" spans="1:5" x14ac:dyDescent="0.25">
      <c r="A378" t="str">
        <f>"058651"</f>
        <v>058651</v>
      </c>
      <c r="B378" t="s">
        <v>309</v>
      </c>
      <c r="C378">
        <v>174</v>
      </c>
      <c r="D378" s="2">
        <v>70115.98</v>
      </c>
      <c r="E378" s="2">
        <v>23138.27</v>
      </c>
    </row>
    <row r="379" spans="1:5" x14ac:dyDescent="0.25">
      <c r="A379" t="str">
        <f>"058677"</f>
        <v>058677</v>
      </c>
      <c r="B379" t="s">
        <v>287</v>
      </c>
      <c r="C379">
        <v>168</v>
      </c>
      <c r="D379" s="2">
        <v>67014.73</v>
      </c>
      <c r="E379" s="2">
        <v>22114.86</v>
      </c>
    </row>
    <row r="380" spans="1:5" x14ac:dyDescent="0.25">
      <c r="A380" t="str">
        <f>"058685"</f>
        <v>058685</v>
      </c>
      <c r="B380" t="s">
        <v>310</v>
      </c>
      <c r="C380">
        <v>212</v>
      </c>
      <c r="D380" s="2">
        <v>85428.67</v>
      </c>
      <c r="E380" s="2">
        <v>28191.46</v>
      </c>
    </row>
    <row r="381" spans="1:5" x14ac:dyDescent="0.25">
      <c r="A381" t="str">
        <f>"058693"</f>
        <v>058693</v>
      </c>
      <c r="B381" t="s">
        <v>311</v>
      </c>
      <c r="C381">
        <v>374</v>
      </c>
      <c r="D381" s="2">
        <v>150709.06</v>
      </c>
      <c r="E381" s="2">
        <v>49733.99</v>
      </c>
    </row>
    <row r="382" spans="1:5" x14ac:dyDescent="0.25">
      <c r="A382" t="str">
        <f>"058727"</f>
        <v>058727</v>
      </c>
      <c r="B382" t="s">
        <v>176</v>
      </c>
      <c r="C382">
        <v>106</v>
      </c>
      <c r="D382" s="2">
        <v>42714.33</v>
      </c>
      <c r="E382" s="2">
        <v>14095.73</v>
      </c>
    </row>
    <row r="383" spans="1:5" x14ac:dyDescent="0.25">
      <c r="A383" t="str">
        <f>"058768"</f>
        <v>058768</v>
      </c>
      <c r="B383" t="s">
        <v>312</v>
      </c>
      <c r="C383">
        <v>227</v>
      </c>
      <c r="D383" s="2">
        <v>91473.15</v>
      </c>
      <c r="E383" s="2">
        <v>30186.14</v>
      </c>
    </row>
    <row r="384" spans="1:5" x14ac:dyDescent="0.25">
      <c r="A384" t="str">
        <f>"058826"</f>
        <v>058826</v>
      </c>
      <c r="B384" t="s">
        <v>260</v>
      </c>
      <c r="C384">
        <v>110</v>
      </c>
      <c r="D384" s="2">
        <v>44326.19</v>
      </c>
      <c r="E384" s="2">
        <v>14627.64</v>
      </c>
    </row>
    <row r="385" spans="1:5" x14ac:dyDescent="0.25">
      <c r="A385" t="str">
        <f>"058834"</f>
        <v>058834</v>
      </c>
      <c r="B385" t="s">
        <v>275</v>
      </c>
      <c r="C385">
        <v>43</v>
      </c>
      <c r="D385" s="2">
        <v>17327.509999999998</v>
      </c>
      <c r="E385" s="2">
        <v>5718.08</v>
      </c>
    </row>
    <row r="386" spans="1:5" x14ac:dyDescent="0.25">
      <c r="A386" t="str">
        <f>"058842"</f>
        <v>058842</v>
      </c>
      <c r="B386" t="s">
        <v>313</v>
      </c>
      <c r="C386">
        <v>30</v>
      </c>
      <c r="D386" s="2">
        <v>12088.96</v>
      </c>
      <c r="E386" s="2">
        <v>3989.36</v>
      </c>
    </row>
    <row r="387" spans="1:5" x14ac:dyDescent="0.25">
      <c r="A387" t="str">
        <f>"058859"</f>
        <v>058859</v>
      </c>
      <c r="B387" t="s">
        <v>188</v>
      </c>
      <c r="C387">
        <v>49</v>
      </c>
      <c r="D387" s="2">
        <v>19745.3</v>
      </c>
      <c r="E387" s="2">
        <v>6515.95</v>
      </c>
    </row>
    <row r="388" spans="1:5" x14ac:dyDescent="0.25">
      <c r="A388" t="str">
        <f>"058875"</f>
        <v>058875</v>
      </c>
      <c r="B388" t="s">
        <v>314</v>
      </c>
      <c r="C388">
        <v>351</v>
      </c>
      <c r="D388" s="2">
        <v>141440.85999999999</v>
      </c>
      <c r="E388" s="2">
        <v>46675.48</v>
      </c>
    </row>
    <row r="389" spans="1:5" x14ac:dyDescent="0.25">
      <c r="A389" t="str">
        <f>"058909"</f>
        <v>058909</v>
      </c>
      <c r="B389" t="s">
        <v>315</v>
      </c>
      <c r="C389">
        <v>161</v>
      </c>
      <c r="D389" s="2">
        <v>64877.43</v>
      </c>
      <c r="E389" s="2">
        <v>21409.55</v>
      </c>
    </row>
    <row r="390" spans="1:5" x14ac:dyDescent="0.25">
      <c r="A390" t="str">
        <f>"058933"</f>
        <v>058933</v>
      </c>
      <c r="B390" t="s">
        <v>316</v>
      </c>
      <c r="C390">
        <v>124</v>
      </c>
      <c r="D390" s="2">
        <v>49967.71</v>
      </c>
      <c r="E390" s="2">
        <v>16489.34</v>
      </c>
    </row>
    <row r="391" spans="1:5" x14ac:dyDescent="0.25">
      <c r="A391" t="str">
        <f>"058941"</f>
        <v>058941</v>
      </c>
      <c r="B391" t="s">
        <v>317</v>
      </c>
      <c r="C391">
        <v>137</v>
      </c>
      <c r="D391" s="2">
        <v>55206.26</v>
      </c>
      <c r="E391" s="2">
        <v>18218.07</v>
      </c>
    </row>
    <row r="392" spans="1:5" x14ac:dyDescent="0.25">
      <c r="A392" t="str">
        <f>"059014"</f>
        <v>059014</v>
      </c>
      <c r="B392" t="s">
        <v>318</v>
      </c>
      <c r="C392">
        <v>76</v>
      </c>
      <c r="D392" s="2">
        <v>30625.37</v>
      </c>
      <c r="E392" s="2">
        <v>10106.370000000001</v>
      </c>
    </row>
    <row r="393" spans="1:5" x14ac:dyDescent="0.25">
      <c r="A393" t="str">
        <f>"059022"</f>
        <v>059022</v>
      </c>
      <c r="B393" t="s">
        <v>319</v>
      </c>
      <c r="C393">
        <v>91</v>
      </c>
      <c r="D393" s="2">
        <v>36669.85</v>
      </c>
      <c r="E393" s="2">
        <v>12101.05</v>
      </c>
    </row>
    <row r="394" spans="1:5" x14ac:dyDescent="0.25">
      <c r="A394" t="str">
        <f>"059055"</f>
        <v>059055</v>
      </c>
      <c r="B394" t="s">
        <v>208</v>
      </c>
      <c r="C394">
        <v>33</v>
      </c>
      <c r="D394" s="2">
        <v>13297.86</v>
      </c>
      <c r="E394" s="2">
        <v>4388.29</v>
      </c>
    </row>
    <row r="395" spans="1:5" x14ac:dyDescent="0.25">
      <c r="A395" t="str">
        <f>"059071"</f>
        <v>059071</v>
      </c>
      <c r="B395" t="s">
        <v>208</v>
      </c>
      <c r="C395">
        <v>67</v>
      </c>
      <c r="D395" s="2">
        <v>26998.68</v>
      </c>
      <c r="E395" s="2">
        <v>8909.56</v>
      </c>
    </row>
    <row r="396" spans="1:5" x14ac:dyDescent="0.25">
      <c r="A396" t="str">
        <f>"059089"</f>
        <v>059089</v>
      </c>
      <c r="B396" t="s">
        <v>208</v>
      </c>
      <c r="C396">
        <v>223</v>
      </c>
      <c r="D396" s="2">
        <v>89861.28</v>
      </c>
      <c r="E396" s="2">
        <v>29654.22</v>
      </c>
    </row>
    <row r="397" spans="1:5" x14ac:dyDescent="0.25">
      <c r="A397" t="str">
        <f>"059097"</f>
        <v>059097</v>
      </c>
      <c r="B397" t="s">
        <v>208</v>
      </c>
      <c r="C397">
        <v>71</v>
      </c>
      <c r="D397" s="2">
        <v>28610.54</v>
      </c>
      <c r="E397" s="2">
        <v>9441.48</v>
      </c>
    </row>
    <row r="398" spans="1:5" x14ac:dyDescent="0.25">
      <c r="A398" t="str">
        <f>"059105"</f>
        <v>059105</v>
      </c>
      <c r="B398" t="s">
        <v>208</v>
      </c>
      <c r="C398">
        <v>462</v>
      </c>
      <c r="D398" s="2">
        <v>186170.02</v>
      </c>
      <c r="E398" s="2">
        <v>61436.11</v>
      </c>
    </row>
    <row r="399" spans="1:5" x14ac:dyDescent="0.25">
      <c r="A399" t="str">
        <f>"059139"</f>
        <v>059139</v>
      </c>
      <c r="B399" t="s">
        <v>212</v>
      </c>
      <c r="C399">
        <v>29</v>
      </c>
      <c r="D399" s="2">
        <v>11686</v>
      </c>
      <c r="E399" s="2">
        <v>3856.38</v>
      </c>
    </row>
    <row r="400" spans="1:5" x14ac:dyDescent="0.25">
      <c r="A400" t="str">
        <f>"059170"</f>
        <v>059170</v>
      </c>
      <c r="B400" t="s">
        <v>215</v>
      </c>
      <c r="C400">
        <v>68</v>
      </c>
      <c r="D400" s="2">
        <v>27401.65</v>
      </c>
      <c r="E400" s="2">
        <v>9042.5400000000009</v>
      </c>
    </row>
    <row r="401" spans="1:5" x14ac:dyDescent="0.25">
      <c r="A401" t="str">
        <f>"059196"</f>
        <v>059196</v>
      </c>
      <c r="B401" t="s">
        <v>215</v>
      </c>
      <c r="C401">
        <v>85</v>
      </c>
      <c r="D401" s="2">
        <v>34252.06</v>
      </c>
      <c r="E401" s="2">
        <v>11303.18</v>
      </c>
    </row>
    <row r="402" spans="1:5" x14ac:dyDescent="0.25">
      <c r="A402" t="str">
        <f>"059204"</f>
        <v>059204</v>
      </c>
      <c r="B402" t="s">
        <v>320</v>
      </c>
      <c r="C402">
        <v>88</v>
      </c>
      <c r="D402" s="2">
        <v>35460.959999999999</v>
      </c>
      <c r="E402" s="2">
        <v>11702.12</v>
      </c>
    </row>
    <row r="403" spans="1:5" x14ac:dyDescent="0.25">
      <c r="A403" t="str">
        <f>"059246"</f>
        <v>059246</v>
      </c>
      <c r="B403" t="s">
        <v>321</v>
      </c>
      <c r="C403">
        <v>105</v>
      </c>
      <c r="D403" s="2">
        <v>42311.37</v>
      </c>
      <c r="E403" s="2">
        <v>13962.75</v>
      </c>
    </row>
    <row r="404" spans="1:5" x14ac:dyDescent="0.25">
      <c r="A404" t="str">
        <f>"059279"</f>
        <v>059279</v>
      </c>
      <c r="B404" t="s">
        <v>215</v>
      </c>
      <c r="C404">
        <v>77</v>
      </c>
      <c r="D404" s="2">
        <v>31028.34</v>
      </c>
      <c r="E404" s="2">
        <v>10239.35</v>
      </c>
    </row>
    <row r="405" spans="1:5" x14ac:dyDescent="0.25">
      <c r="A405" t="str">
        <f>"059287"</f>
        <v>059287</v>
      </c>
      <c r="B405" t="s">
        <v>215</v>
      </c>
      <c r="C405">
        <v>77</v>
      </c>
      <c r="D405" s="2">
        <v>31028.34</v>
      </c>
      <c r="E405" s="2">
        <v>10239.35</v>
      </c>
    </row>
    <row r="406" spans="1:5" x14ac:dyDescent="0.25">
      <c r="A406" t="str">
        <f>"059303"</f>
        <v>059303</v>
      </c>
      <c r="B406" t="s">
        <v>322</v>
      </c>
      <c r="C406">
        <v>413</v>
      </c>
      <c r="D406" s="2">
        <v>166424.71</v>
      </c>
      <c r="E406" s="2">
        <v>54920.15</v>
      </c>
    </row>
    <row r="407" spans="1:5" x14ac:dyDescent="0.25">
      <c r="A407" t="str">
        <f>"059337"</f>
        <v>059337</v>
      </c>
      <c r="B407" t="s">
        <v>219</v>
      </c>
      <c r="C407">
        <v>107</v>
      </c>
      <c r="D407" s="2">
        <v>43117.3</v>
      </c>
      <c r="E407" s="2">
        <v>14228.71</v>
      </c>
    </row>
    <row r="408" spans="1:5" x14ac:dyDescent="0.25">
      <c r="A408" t="str">
        <f>"059345"</f>
        <v>059345</v>
      </c>
      <c r="B408" t="s">
        <v>323</v>
      </c>
      <c r="C408">
        <v>409</v>
      </c>
      <c r="D408" s="2">
        <v>164812.85</v>
      </c>
      <c r="E408" s="2">
        <v>54388.24</v>
      </c>
    </row>
    <row r="409" spans="1:5" x14ac:dyDescent="0.25">
      <c r="A409" t="str">
        <f>"059360"</f>
        <v>059360</v>
      </c>
      <c r="B409" t="s">
        <v>220</v>
      </c>
      <c r="C409">
        <v>135</v>
      </c>
      <c r="D409" s="2">
        <v>54400.33</v>
      </c>
      <c r="E409" s="2">
        <v>17952.11</v>
      </c>
    </row>
    <row r="410" spans="1:5" x14ac:dyDescent="0.25">
      <c r="A410" t="str">
        <f>"059378"</f>
        <v>059378</v>
      </c>
      <c r="B410" t="s">
        <v>220</v>
      </c>
      <c r="C410">
        <v>210</v>
      </c>
      <c r="D410" s="2">
        <v>84622.73</v>
      </c>
      <c r="E410" s="2">
        <v>27925.5</v>
      </c>
    </row>
    <row r="411" spans="1:5" x14ac:dyDescent="0.25">
      <c r="A411" t="str">
        <f>"059386"</f>
        <v>059386</v>
      </c>
      <c r="B411" t="s">
        <v>220</v>
      </c>
      <c r="C411">
        <v>115</v>
      </c>
      <c r="D411" s="2">
        <v>46341.02</v>
      </c>
      <c r="E411" s="2">
        <v>15292.54</v>
      </c>
    </row>
    <row r="412" spans="1:5" x14ac:dyDescent="0.25">
      <c r="A412" t="str">
        <f>"059394"</f>
        <v>059394</v>
      </c>
      <c r="B412" t="s">
        <v>278</v>
      </c>
      <c r="C412">
        <v>260</v>
      </c>
      <c r="D412" s="2">
        <v>104771</v>
      </c>
      <c r="E412" s="2">
        <v>34574.43</v>
      </c>
    </row>
    <row r="413" spans="1:5" x14ac:dyDescent="0.25">
      <c r="A413" t="str">
        <f>"059428"</f>
        <v>059428</v>
      </c>
      <c r="B413" t="s">
        <v>301</v>
      </c>
      <c r="C413">
        <v>170</v>
      </c>
      <c r="D413" s="2">
        <v>68504.12</v>
      </c>
      <c r="E413" s="2">
        <v>22606.36</v>
      </c>
    </row>
    <row r="414" spans="1:5" x14ac:dyDescent="0.25">
      <c r="A414" t="str">
        <f>"059436"</f>
        <v>059436</v>
      </c>
      <c r="B414" t="s">
        <v>324</v>
      </c>
      <c r="C414">
        <v>55</v>
      </c>
      <c r="D414" s="2">
        <v>22163.1</v>
      </c>
      <c r="E414" s="2">
        <v>7313.82</v>
      </c>
    </row>
    <row r="415" spans="1:5" x14ac:dyDescent="0.25">
      <c r="A415" t="str">
        <f>"059444"</f>
        <v>059444</v>
      </c>
      <c r="B415" t="s">
        <v>302</v>
      </c>
      <c r="C415">
        <v>109</v>
      </c>
      <c r="D415" s="2">
        <v>43923.23</v>
      </c>
      <c r="E415" s="2">
        <v>14494.67</v>
      </c>
    </row>
    <row r="416" spans="1:5" x14ac:dyDescent="0.25">
      <c r="A416" t="str">
        <f>"059451"</f>
        <v>059451</v>
      </c>
      <c r="B416" t="s">
        <v>302</v>
      </c>
      <c r="C416">
        <v>356</v>
      </c>
      <c r="D416" s="2">
        <v>143455.67999999999</v>
      </c>
      <c r="E416" s="2">
        <v>47340.37</v>
      </c>
    </row>
    <row r="417" spans="1:5" x14ac:dyDescent="0.25">
      <c r="A417" t="str">
        <f>"059535"</f>
        <v>059535</v>
      </c>
      <c r="B417" t="s">
        <v>310</v>
      </c>
      <c r="C417">
        <v>96</v>
      </c>
      <c r="D417" s="2">
        <v>38684.68</v>
      </c>
      <c r="E417" s="2">
        <v>12765.94</v>
      </c>
    </row>
    <row r="418" spans="1:5" x14ac:dyDescent="0.25">
      <c r="A418" t="str">
        <f>"059592"</f>
        <v>059592</v>
      </c>
      <c r="B418" t="s">
        <v>314</v>
      </c>
      <c r="C418">
        <v>327</v>
      </c>
      <c r="D418" s="2">
        <v>131769.69</v>
      </c>
      <c r="E418" s="2">
        <v>43484</v>
      </c>
    </row>
    <row r="419" spans="1:5" x14ac:dyDescent="0.25">
      <c r="A419" t="str">
        <f>"059626"</f>
        <v>059626</v>
      </c>
      <c r="B419" t="s">
        <v>325</v>
      </c>
      <c r="C419">
        <v>169</v>
      </c>
      <c r="D419" s="2">
        <v>68101.149999999994</v>
      </c>
      <c r="E419" s="2">
        <v>22473.38</v>
      </c>
    </row>
    <row r="420" spans="1:5" x14ac:dyDescent="0.25">
      <c r="A420" t="str">
        <f>"059634"</f>
        <v>059634</v>
      </c>
      <c r="B420" t="s">
        <v>326</v>
      </c>
      <c r="C420">
        <v>116</v>
      </c>
      <c r="D420" s="2">
        <v>46743.99</v>
      </c>
      <c r="E420" s="2">
        <v>15425.52</v>
      </c>
    </row>
    <row r="421" spans="1:5" x14ac:dyDescent="0.25">
      <c r="A421" t="str">
        <f>"059667"</f>
        <v>059667</v>
      </c>
      <c r="B421" t="s">
        <v>124</v>
      </c>
      <c r="C421">
        <v>183</v>
      </c>
      <c r="D421" s="2">
        <v>73742.67</v>
      </c>
      <c r="E421" s="2">
        <v>24335.08</v>
      </c>
    </row>
    <row r="422" spans="1:5" x14ac:dyDescent="0.25">
      <c r="A422" t="str">
        <f>"059691"</f>
        <v>059691</v>
      </c>
      <c r="B422" t="s">
        <v>218</v>
      </c>
      <c r="C422">
        <v>342</v>
      </c>
      <c r="D422" s="2">
        <v>137814.17000000001</v>
      </c>
      <c r="E422" s="2">
        <v>45478.68</v>
      </c>
    </row>
    <row r="423" spans="1:5" x14ac:dyDescent="0.25">
      <c r="A423" t="str">
        <f>"059717"</f>
        <v>059717</v>
      </c>
      <c r="B423" t="s">
        <v>220</v>
      </c>
      <c r="C423">
        <v>127</v>
      </c>
      <c r="D423" s="2">
        <v>51176.61</v>
      </c>
      <c r="E423" s="2">
        <v>16888.28</v>
      </c>
    </row>
    <row r="424" spans="1:5" x14ac:dyDescent="0.25">
      <c r="A424" t="str">
        <f>"059733"</f>
        <v>059733</v>
      </c>
      <c r="B424" t="s">
        <v>286</v>
      </c>
      <c r="C424">
        <v>183</v>
      </c>
      <c r="D424" s="2">
        <v>73742.67</v>
      </c>
      <c r="E424" s="2">
        <v>24335.08</v>
      </c>
    </row>
    <row r="425" spans="1:5" x14ac:dyDescent="0.25">
      <c r="A425" t="str">
        <f>"059790"</f>
        <v>059790</v>
      </c>
      <c r="B425" t="s">
        <v>302</v>
      </c>
      <c r="C425">
        <v>326</v>
      </c>
      <c r="D425" s="2">
        <v>131366.72</v>
      </c>
      <c r="E425" s="2">
        <v>43351.02</v>
      </c>
    </row>
    <row r="426" spans="1:5" x14ac:dyDescent="0.25">
      <c r="A426" t="str">
        <f>"059816"</f>
        <v>059816</v>
      </c>
      <c r="B426" t="s">
        <v>219</v>
      </c>
      <c r="C426">
        <v>256</v>
      </c>
      <c r="D426" s="2">
        <v>103159.14</v>
      </c>
      <c r="E426" s="2">
        <v>34042.519999999997</v>
      </c>
    </row>
    <row r="427" spans="1:5" x14ac:dyDescent="0.25">
      <c r="A427" t="str">
        <f>"059840"</f>
        <v>059840</v>
      </c>
      <c r="B427" t="s">
        <v>212</v>
      </c>
      <c r="C427">
        <v>40</v>
      </c>
      <c r="D427" s="2">
        <v>16118.62</v>
      </c>
      <c r="E427" s="2">
        <v>5319.14</v>
      </c>
    </row>
    <row r="428" spans="1:5" x14ac:dyDescent="0.25">
      <c r="A428" t="str">
        <f>"059865"</f>
        <v>059865</v>
      </c>
      <c r="B428" t="s">
        <v>327</v>
      </c>
      <c r="C428">
        <v>69</v>
      </c>
      <c r="D428" s="2">
        <v>27804.61</v>
      </c>
      <c r="E428" s="2">
        <v>9175.52</v>
      </c>
    </row>
    <row r="429" spans="1:5" x14ac:dyDescent="0.25">
      <c r="A429" t="str">
        <f>"059881"</f>
        <v>059881</v>
      </c>
      <c r="B429" t="s">
        <v>215</v>
      </c>
      <c r="C429">
        <v>154</v>
      </c>
      <c r="D429" s="2">
        <v>62056.67</v>
      </c>
      <c r="E429" s="2">
        <v>20478.7</v>
      </c>
    </row>
    <row r="430" spans="1:5" x14ac:dyDescent="0.25">
      <c r="A430" t="str">
        <f>"059956"</f>
        <v>059956</v>
      </c>
      <c r="B430" t="s">
        <v>271</v>
      </c>
      <c r="C430">
        <v>332</v>
      </c>
      <c r="D430" s="2">
        <v>133784.51</v>
      </c>
      <c r="E430" s="2">
        <v>44148.89</v>
      </c>
    </row>
    <row r="431" spans="1:5" x14ac:dyDescent="0.25">
      <c r="A431" t="str">
        <f>"059964"</f>
        <v>059964</v>
      </c>
      <c r="B431" t="s">
        <v>163</v>
      </c>
      <c r="C431">
        <v>245</v>
      </c>
      <c r="D431" s="2">
        <v>98726.52</v>
      </c>
      <c r="E431" s="2">
        <v>32579.75</v>
      </c>
    </row>
    <row r="432" spans="1:5" x14ac:dyDescent="0.25">
      <c r="A432" t="str">
        <f>"059980"</f>
        <v>059980</v>
      </c>
      <c r="B432" t="s">
        <v>271</v>
      </c>
      <c r="C432">
        <v>93</v>
      </c>
      <c r="D432" s="2">
        <v>37475.78</v>
      </c>
      <c r="E432" s="2">
        <v>12367.01</v>
      </c>
    </row>
    <row r="433" spans="1:5" x14ac:dyDescent="0.25">
      <c r="A433" t="str">
        <f>"060004"</f>
        <v>060004</v>
      </c>
      <c r="B433" t="s">
        <v>328</v>
      </c>
      <c r="C433">
        <v>162</v>
      </c>
      <c r="D433" s="2">
        <v>65280.4</v>
      </c>
      <c r="E433" s="2">
        <v>21542.53</v>
      </c>
    </row>
    <row r="434" spans="1:5" x14ac:dyDescent="0.25">
      <c r="A434" t="str">
        <f>"060012"</f>
        <v>060012</v>
      </c>
      <c r="B434" t="s">
        <v>208</v>
      </c>
      <c r="C434">
        <v>70</v>
      </c>
      <c r="D434" s="2">
        <v>28207.58</v>
      </c>
      <c r="E434" s="2">
        <v>9308.5</v>
      </c>
    </row>
    <row r="435" spans="1:5" x14ac:dyDescent="0.25">
      <c r="A435" t="str">
        <f>"060020"</f>
        <v>060020</v>
      </c>
      <c r="B435" t="s">
        <v>329</v>
      </c>
      <c r="C435">
        <v>290</v>
      </c>
      <c r="D435" s="2">
        <v>116859.97</v>
      </c>
      <c r="E435" s="2">
        <v>38563.79</v>
      </c>
    </row>
    <row r="436" spans="1:5" x14ac:dyDescent="0.25">
      <c r="A436" t="str">
        <f>"060095"</f>
        <v>060095</v>
      </c>
      <c r="B436" t="s">
        <v>204</v>
      </c>
      <c r="C436">
        <v>40</v>
      </c>
      <c r="D436" s="2">
        <v>16118.62</v>
      </c>
      <c r="E436" s="2">
        <v>5319.14</v>
      </c>
    </row>
    <row r="437" spans="1:5" x14ac:dyDescent="0.25">
      <c r="A437" t="str">
        <f>"060152"</f>
        <v>060152</v>
      </c>
      <c r="B437" t="s">
        <v>330</v>
      </c>
      <c r="C437">
        <v>351</v>
      </c>
      <c r="D437" s="2">
        <v>141440.85999999999</v>
      </c>
      <c r="E437" s="2">
        <v>46675.48</v>
      </c>
    </row>
    <row r="438" spans="1:5" x14ac:dyDescent="0.25">
      <c r="A438" t="str">
        <f>"060301"</f>
        <v>060301</v>
      </c>
      <c r="B438" t="s">
        <v>331</v>
      </c>
      <c r="C438">
        <v>183</v>
      </c>
      <c r="D438" s="2">
        <v>73742.67</v>
      </c>
      <c r="E438" s="2">
        <v>24335.08</v>
      </c>
    </row>
    <row r="439" spans="1:5" x14ac:dyDescent="0.25">
      <c r="A439" t="str">
        <f>"060327"</f>
        <v>060327</v>
      </c>
      <c r="B439" t="s">
        <v>332</v>
      </c>
      <c r="C439">
        <v>137</v>
      </c>
      <c r="D439" s="2">
        <v>55206.26</v>
      </c>
      <c r="E439" s="2">
        <v>18218.07</v>
      </c>
    </row>
    <row r="440" spans="1:5" x14ac:dyDescent="0.25">
      <c r="A440" t="str">
        <f>"060335"</f>
        <v>060335</v>
      </c>
      <c r="B440" t="s">
        <v>333</v>
      </c>
      <c r="C440">
        <v>27</v>
      </c>
      <c r="D440" s="2">
        <v>10880.07</v>
      </c>
      <c r="E440" s="2">
        <v>3590.42</v>
      </c>
    </row>
    <row r="441" spans="1:5" x14ac:dyDescent="0.25">
      <c r="A441" t="str">
        <f>"060343"</f>
        <v>060343</v>
      </c>
      <c r="B441" t="s">
        <v>334</v>
      </c>
      <c r="C441">
        <v>222</v>
      </c>
      <c r="D441" s="2">
        <v>89458.32</v>
      </c>
      <c r="E441" s="2">
        <v>29521.25</v>
      </c>
    </row>
    <row r="442" spans="1:5" x14ac:dyDescent="0.25">
      <c r="A442" t="str">
        <f>"060368"</f>
        <v>060368</v>
      </c>
      <c r="B442" t="s">
        <v>335</v>
      </c>
      <c r="C442">
        <v>181</v>
      </c>
      <c r="D442" s="2">
        <v>72936.740000000005</v>
      </c>
      <c r="E442" s="2">
        <v>24069.119999999999</v>
      </c>
    </row>
    <row r="443" spans="1:5" x14ac:dyDescent="0.25">
      <c r="A443" t="str">
        <f>"060384"</f>
        <v>060384</v>
      </c>
      <c r="B443" t="s">
        <v>336</v>
      </c>
      <c r="C443">
        <v>156</v>
      </c>
      <c r="D443" s="2">
        <v>62862.6</v>
      </c>
      <c r="E443" s="2">
        <v>20744.66</v>
      </c>
    </row>
    <row r="444" spans="1:5" x14ac:dyDescent="0.25">
      <c r="A444" t="str">
        <f>"060392"</f>
        <v>060392</v>
      </c>
      <c r="B444" t="s">
        <v>336</v>
      </c>
      <c r="C444">
        <v>74</v>
      </c>
      <c r="D444" s="2">
        <v>29819.439999999999</v>
      </c>
      <c r="E444" s="2">
        <v>9840.42</v>
      </c>
    </row>
    <row r="445" spans="1:5" x14ac:dyDescent="0.25">
      <c r="A445" t="str">
        <f>"060426"</f>
        <v>060426</v>
      </c>
      <c r="B445" t="s">
        <v>336</v>
      </c>
      <c r="C445">
        <v>193</v>
      </c>
      <c r="D445" s="2">
        <v>77772.320000000007</v>
      </c>
      <c r="E445" s="2">
        <v>25664.87</v>
      </c>
    </row>
    <row r="446" spans="1:5" x14ac:dyDescent="0.25">
      <c r="A446" t="str">
        <f>"060434"</f>
        <v>060434</v>
      </c>
      <c r="B446" t="s">
        <v>336</v>
      </c>
      <c r="C446">
        <v>43</v>
      </c>
      <c r="D446" s="2">
        <v>17327.509999999998</v>
      </c>
      <c r="E446" s="2">
        <v>5718.08</v>
      </c>
    </row>
    <row r="447" spans="1:5" x14ac:dyDescent="0.25">
      <c r="A447" t="str">
        <f>"060442"</f>
        <v>060442</v>
      </c>
      <c r="B447" t="s">
        <v>336</v>
      </c>
      <c r="C447">
        <v>52</v>
      </c>
      <c r="D447" s="2">
        <v>20954.2</v>
      </c>
      <c r="E447" s="2">
        <v>6914.89</v>
      </c>
    </row>
    <row r="448" spans="1:5" x14ac:dyDescent="0.25">
      <c r="A448" t="str">
        <f>"060491"</f>
        <v>060491</v>
      </c>
      <c r="B448" t="s">
        <v>337</v>
      </c>
      <c r="C448">
        <v>176</v>
      </c>
      <c r="D448" s="2">
        <v>70921.91</v>
      </c>
      <c r="E448" s="2">
        <v>23404.23</v>
      </c>
    </row>
    <row r="449" spans="1:5" x14ac:dyDescent="0.25">
      <c r="A449" t="str">
        <f>"060509"</f>
        <v>060509</v>
      </c>
      <c r="B449" t="s">
        <v>337</v>
      </c>
      <c r="C449">
        <v>161</v>
      </c>
      <c r="D449" s="2">
        <v>64877.43</v>
      </c>
      <c r="E449" s="2">
        <v>21409.55</v>
      </c>
    </row>
    <row r="450" spans="1:5" x14ac:dyDescent="0.25">
      <c r="A450" t="str">
        <f>"060533"</f>
        <v>060533</v>
      </c>
      <c r="B450" t="s">
        <v>338</v>
      </c>
      <c r="C450">
        <v>3</v>
      </c>
      <c r="D450" s="2">
        <v>1208.9000000000001</v>
      </c>
      <c r="E450" s="2">
        <v>398.94</v>
      </c>
    </row>
    <row r="451" spans="1:5" x14ac:dyDescent="0.25">
      <c r="A451" t="str">
        <f>"060541"</f>
        <v>060541</v>
      </c>
      <c r="B451" t="s">
        <v>339</v>
      </c>
      <c r="C451">
        <v>137</v>
      </c>
      <c r="D451" s="2">
        <v>55206.26</v>
      </c>
      <c r="E451" s="2">
        <v>18218.07</v>
      </c>
    </row>
    <row r="452" spans="1:5" x14ac:dyDescent="0.25">
      <c r="A452" t="str">
        <f>"060574"</f>
        <v>060574</v>
      </c>
      <c r="B452" t="s">
        <v>340</v>
      </c>
      <c r="C452">
        <v>87</v>
      </c>
      <c r="D452" s="2">
        <v>35057.99</v>
      </c>
      <c r="E452" s="2">
        <v>11569.14</v>
      </c>
    </row>
    <row r="453" spans="1:5" x14ac:dyDescent="0.25">
      <c r="A453" t="str">
        <f>"060582"</f>
        <v>060582</v>
      </c>
      <c r="B453" t="s">
        <v>341</v>
      </c>
      <c r="C453">
        <v>68</v>
      </c>
      <c r="D453" s="2">
        <v>27401.65</v>
      </c>
      <c r="E453" s="2">
        <v>9042.5400000000009</v>
      </c>
    </row>
    <row r="454" spans="1:5" x14ac:dyDescent="0.25">
      <c r="A454" t="str">
        <f>"060590"</f>
        <v>060590</v>
      </c>
      <c r="B454" t="s">
        <v>342</v>
      </c>
      <c r="C454">
        <v>227</v>
      </c>
      <c r="D454" s="2">
        <v>91473.15</v>
      </c>
      <c r="E454" s="2">
        <v>30186.14</v>
      </c>
    </row>
    <row r="455" spans="1:5" x14ac:dyDescent="0.25">
      <c r="A455" t="str">
        <f>"060624"</f>
        <v>060624</v>
      </c>
      <c r="B455" t="s">
        <v>343</v>
      </c>
      <c r="C455">
        <v>232</v>
      </c>
      <c r="D455" s="2">
        <v>93487.97</v>
      </c>
      <c r="E455" s="2">
        <v>30851.03</v>
      </c>
    </row>
    <row r="456" spans="1:5" x14ac:dyDescent="0.25">
      <c r="A456" t="str">
        <f>"060640"</f>
        <v>060640</v>
      </c>
      <c r="B456" t="s">
        <v>344</v>
      </c>
      <c r="C456">
        <v>147</v>
      </c>
      <c r="D456" s="2">
        <v>59235.91</v>
      </c>
      <c r="E456" s="2">
        <v>19547.849999999999</v>
      </c>
    </row>
    <row r="457" spans="1:5" x14ac:dyDescent="0.25">
      <c r="A457" t="str">
        <f>"060657"</f>
        <v>060657</v>
      </c>
      <c r="B457" t="s">
        <v>345</v>
      </c>
      <c r="C457">
        <v>258</v>
      </c>
      <c r="D457" s="2">
        <v>100109.68</v>
      </c>
      <c r="E457" s="2">
        <v>33036.19</v>
      </c>
    </row>
    <row r="458" spans="1:5" x14ac:dyDescent="0.25">
      <c r="A458" t="str">
        <f>"060723"</f>
        <v>060723</v>
      </c>
      <c r="B458" t="s">
        <v>346</v>
      </c>
      <c r="C458">
        <v>477</v>
      </c>
      <c r="D458" s="2">
        <v>192214.5</v>
      </c>
      <c r="E458" s="2">
        <v>63430.79</v>
      </c>
    </row>
    <row r="459" spans="1:5" x14ac:dyDescent="0.25">
      <c r="A459" t="str">
        <f>"060764"</f>
        <v>060764</v>
      </c>
      <c r="B459" t="s">
        <v>347</v>
      </c>
      <c r="C459">
        <v>558</v>
      </c>
      <c r="D459" s="2">
        <v>224854.69</v>
      </c>
      <c r="E459" s="2">
        <v>74202.05</v>
      </c>
    </row>
    <row r="460" spans="1:5" x14ac:dyDescent="0.25">
      <c r="A460" t="str">
        <f>"060806"</f>
        <v>060806</v>
      </c>
      <c r="B460" t="s">
        <v>348</v>
      </c>
      <c r="C460">
        <v>478</v>
      </c>
      <c r="D460" s="2">
        <v>192617.46</v>
      </c>
      <c r="E460" s="2">
        <v>63563.76</v>
      </c>
    </row>
    <row r="461" spans="1:5" x14ac:dyDescent="0.25">
      <c r="A461" t="str">
        <f>"060848"</f>
        <v>060848</v>
      </c>
      <c r="B461" t="s">
        <v>349</v>
      </c>
      <c r="C461">
        <v>430</v>
      </c>
      <c r="D461" s="2">
        <v>173275.12</v>
      </c>
      <c r="E461" s="2">
        <v>57180.79</v>
      </c>
    </row>
    <row r="462" spans="1:5" x14ac:dyDescent="0.25">
      <c r="A462" t="str">
        <f>"060863"</f>
        <v>060863</v>
      </c>
      <c r="B462" t="s">
        <v>350</v>
      </c>
      <c r="C462">
        <v>66</v>
      </c>
      <c r="D462" s="2">
        <v>26595.72</v>
      </c>
      <c r="E462" s="2">
        <v>8776.59</v>
      </c>
    </row>
    <row r="463" spans="1:5" x14ac:dyDescent="0.25">
      <c r="A463" t="str">
        <f>"060889"</f>
        <v>060889</v>
      </c>
      <c r="B463" t="s">
        <v>351</v>
      </c>
      <c r="C463">
        <v>36</v>
      </c>
      <c r="D463" s="2">
        <v>14506.75</v>
      </c>
      <c r="E463" s="2">
        <v>4787.2299999999996</v>
      </c>
    </row>
    <row r="464" spans="1:5" x14ac:dyDescent="0.25">
      <c r="A464" t="str">
        <f>"060905"</f>
        <v>060905</v>
      </c>
      <c r="B464" t="s">
        <v>352</v>
      </c>
      <c r="C464">
        <v>450</v>
      </c>
      <c r="D464" s="2">
        <v>181334.43</v>
      </c>
      <c r="E464" s="2">
        <v>59840.36</v>
      </c>
    </row>
    <row r="465" spans="1:5" x14ac:dyDescent="0.25">
      <c r="A465" t="str">
        <f>"060921"</f>
        <v>060921</v>
      </c>
      <c r="B465" t="s">
        <v>337</v>
      </c>
      <c r="C465">
        <v>73</v>
      </c>
      <c r="D465" s="2">
        <v>29416.47</v>
      </c>
      <c r="E465" s="2">
        <v>9707.44</v>
      </c>
    </row>
    <row r="466" spans="1:5" x14ac:dyDescent="0.25">
      <c r="A466" t="str">
        <f>"060947"</f>
        <v>060947</v>
      </c>
      <c r="B466" t="s">
        <v>353</v>
      </c>
      <c r="C466">
        <v>179</v>
      </c>
      <c r="D466" s="2">
        <v>72130.81</v>
      </c>
      <c r="E466" s="2">
        <v>23803.17</v>
      </c>
    </row>
    <row r="467" spans="1:5" x14ac:dyDescent="0.25">
      <c r="A467" t="str">
        <f>"060954"</f>
        <v>060954</v>
      </c>
      <c r="B467" t="s">
        <v>316</v>
      </c>
      <c r="C467">
        <v>445</v>
      </c>
      <c r="D467" s="2">
        <v>179319.6</v>
      </c>
      <c r="E467" s="2">
        <v>59175.47</v>
      </c>
    </row>
    <row r="468" spans="1:5" x14ac:dyDescent="0.25">
      <c r="A468" t="str">
        <f>"060962"</f>
        <v>060962</v>
      </c>
      <c r="B468" t="s">
        <v>354</v>
      </c>
      <c r="C468">
        <v>336</v>
      </c>
      <c r="D468" s="2">
        <v>135396.37</v>
      </c>
      <c r="E468" s="2">
        <v>44680.800000000003</v>
      </c>
    </row>
    <row r="469" spans="1:5" x14ac:dyDescent="0.25">
      <c r="A469" t="str">
        <f>"062463"</f>
        <v>062463</v>
      </c>
      <c r="B469" t="s">
        <v>355</v>
      </c>
      <c r="C469">
        <v>15</v>
      </c>
      <c r="D469" s="2">
        <v>6044.48</v>
      </c>
      <c r="E469" s="2">
        <v>1994.68</v>
      </c>
    </row>
    <row r="470" spans="1:5" x14ac:dyDescent="0.25">
      <c r="A470" t="str">
        <f>"062471"</f>
        <v>062471</v>
      </c>
      <c r="B470" t="s">
        <v>356</v>
      </c>
      <c r="C470">
        <v>405</v>
      </c>
      <c r="D470" s="2">
        <v>163200.99</v>
      </c>
      <c r="E470" s="2">
        <v>53856.33</v>
      </c>
    </row>
    <row r="471" spans="1:5" x14ac:dyDescent="0.25">
      <c r="A471" t="str">
        <f>"062489"</f>
        <v>062489</v>
      </c>
      <c r="B471" t="s">
        <v>357</v>
      </c>
      <c r="C471">
        <v>1067</v>
      </c>
      <c r="D471" s="2">
        <v>429964.08</v>
      </c>
      <c r="E471" s="2">
        <v>141888.15</v>
      </c>
    </row>
    <row r="472" spans="1:5" x14ac:dyDescent="0.25">
      <c r="A472" t="str">
        <f>"062497"</f>
        <v>062497</v>
      </c>
      <c r="B472" t="s">
        <v>339</v>
      </c>
      <c r="C472">
        <v>191</v>
      </c>
      <c r="D472" s="2">
        <v>76966.39</v>
      </c>
      <c r="E472" s="2">
        <v>25398.91</v>
      </c>
    </row>
    <row r="473" spans="1:5" x14ac:dyDescent="0.25">
      <c r="A473" t="str">
        <f>"062521"</f>
        <v>062521</v>
      </c>
      <c r="B473" t="s">
        <v>358</v>
      </c>
      <c r="C473">
        <v>29</v>
      </c>
      <c r="D473" s="2">
        <v>11686</v>
      </c>
      <c r="E473" s="2">
        <v>3856.38</v>
      </c>
    </row>
    <row r="474" spans="1:5" x14ac:dyDescent="0.25">
      <c r="A474" t="str">
        <f>"062562"</f>
        <v>062562</v>
      </c>
      <c r="B474" t="s">
        <v>359</v>
      </c>
      <c r="C474">
        <v>475</v>
      </c>
      <c r="D474" s="2">
        <v>191408.57</v>
      </c>
      <c r="E474" s="2">
        <v>63164.83</v>
      </c>
    </row>
    <row r="475" spans="1:5" x14ac:dyDescent="0.25">
      <c r="A475" t="str">
        <f>"062604"</f>
        <v>062604</v>
      </c>
      <c r="B475" t="s">
        <v>360</v>
      </c>
      <c r="C475">
        <v>122</v>
      </c>
      <c r="D475" s="2">
        <v>49161.78</v>
      </c>
      <c r="E475" s="2">
        <v>16223.39</v>
      </c>
    </row>
    <row r="476" spans="1:5" x14ac:dyDescent="0.25">
      <c r="A476" t="str">
        <f>"062612"</f>
        <v>062612</v>
      </c>
      <c r="B476" t="s">
        <v>361</v>
      </c>
      <c r="C476">
        <v>101</v>
      </c>
      <c r="D476" s="2">
        <v>40699.51</v>
      </c>
      <c r="E476" s="2">
        <v>13430.84</v>
      </c>
    </row>
    <row r="477" spans="1:5" x14ac:dyDescent="0.25">
      <c r="A477" t="str">
        <f>"062620"</f>
        <v>062620</v>
      </c>
      <c r="B477" t="s">
        <v>362</v>
      </c>
      <c r="C477">
        <v>210</v>
      </c>
      <c r="D477" s="2">
        <v>84622.73</v>
      </c>
      <c r="E477" s="2">
        <v>27925.5</v>
      </c>
    </row>
    <row r="478" spans="1:5" x14ac:dyDescent="0.25">
      <c r="A478" t="str">
        <f>"064394"</f>
        <v>064394</v>
      </c>
      <c r="B478" t="s">
        <v>363</v>
      </c>
      <c r="C478">
        <v>772</v>
      </c>
      <c r="D478" s="2">
        <v>311089.28999999998</v>
      </c>
      <c r="E478" s="2">
        <v>102659.47</v>
      </c>
    </row>
    <row r="479" spans="1:5" x14ac:dyDescent="0.25">
      <c r="A479" t="str">
        <f>"064402"</f>
        <v>064402</v>
      </c>
      <c r="B479" t="s">
        <v>364</v>
      </c>
      <c r="C479">
        <v>294</v>
      </c>
      <c r="D479" s="2">
        <v>118471.83</v>
      </c>
      <c r="E479" s="2">
        <v>39095.699999999997</v>
      </c>
    </row>
    <row r="480" spans="1:5" x14ac:dyDescent="0.25">
      <c r="A480" t="str">
        <f>"064915"</f>
        <v>064915</v>
      </c>
      <c r="B480" t="s">
        <v>365</v>
      </c>
      <c r="C480">
        <v>588</v>
      </c>
      <c r="D480" s="2">
        <v>236943.66</v>
      </c>
      <c r="E480" s="2">
        <v>78191.41</v>
      </c>
    </row>
    <row r="481" spans="1:5" x14ac:dyDescent="0.25">
      <c r="A481" t="str">
        <f>"064923"</f>
        <v>064923</v>
      </c>
      <c r="B481" t="s">
        <v>366</v>
      </c>
      <c r="C481">
        <v>131</v>
      </c>
      <c r="D481" s="2">
        <v>52788.47</v>
      </c>
      <c r="E481" s="2">
        <v>17420.2</v>
      </c>
    </row>
    <row r="482" spans="1:5" x14ac:dyDescent="0.25">
      <c r="A482" t="str">
        <f>"064931"</f>
        <v>064931</v>
      </c>
      <c r="B482" t="s">
        <v>367</v>
      </c>
      <c r="C482">
        <v>163</v>
      </c>
      <c r="D482" s="2">
        <v>65683.360000000001</v>
      </c>
      <c r="E482" s="2">
        <v>21675.51</v>
      </c>
    </row>
    <row r="483" spans="1:5" x14ac:dyDescent="0.25">
      <c r="A483" t="str">
        <f>"065003"</f>
        <v>065003</v>
      </c>
      <c r="B483" t="s">
        <v>368</v>
      </c>
      <c r="C483">
        <v>318</v>
      </c>
      <c r="D483" s="2">
        <v>128143</v>
      </c>
      <c r="E483" s="2">
        <v>42287.19</v>
      </c>
    </row>
    <row r="484" spans="1:5" x14ac:dyDescent="0.25">
      <c r="A484" t="str">
        <f>"065722"</f>
        <v>065722</v>
      </c>
      <c r="B484" t="s">
        <v>369</v>
      </c>
      <c r="C484">
        <v>95</v>
      </c>
      <c r="D484" s="2">
        <v>38281.71</v>
      </c>
      <c r="E484" s="2">
        <v>12632.96</v>
      </c>
    </row>
    <row r="485" spans="1:5" x14ac:dyDescent="0.25">
      <c r="A485" t="str">
        <f>"065730"</f>
        <v>065730</v>
      </c>
      <c r="B485" t="s">
        <v>370</v>
      </c>
      <c r="C485">
        <v>116</v>
      </c>
      <c r="D485" s="2">
        <v>46743.99</v>
      </c>
      <c r="E485" s="2">
        <v>15425.52</v>
      </c>
    </row>
    <row r="486" spans="1:5" x14ac:dyDescent="0.25">
      <c r="A486" t="str">
        <f>"065755"</f>
        <v>065755</v>
      </c>
      <c r="B486" t="s">
        <v>371</v>
      </c>
      <c r="C486">
        <v>355</v>
      </c>
      <c r="D486" s="2">
        <v>143052.72</v>
      </c>
      <c r="E486" s="2">
        <v>47207.4</v>
      </c>
    </row>
    <row r="487" spans="1:5" x14ac:dyDescent="0.25">
      <c r="A487" t="str">
        <f>"066555"</f>
        <v>066555</v>
      </c>
      <c r="B487" t="s">
        <v>372</v>
      </c>
      <c r="C487">
        <v>742</v>
      </c>
      <c r="D487" s="2">
        <v>299000.33</v>
      </c>
      <c r="E487" s="2">
        <v>98670.11</v>
      </c>
    </row>
    <row r="488" spans="1:5" x14ac:dyDescent="0.25">
      <c r="A488" t="str">
        <f>"067447"</f>
        <v>067447</v>
      </c>
      <c r="B488" t="s">
        <v>373</v>
      </c>
      <c r="C488">
        <v>202</v>
      </c>
      <c r="D488" s="2">
        <v>81399.009999999995</v>
      </c>
      <c r="E488" s="2">
        <v>26861.67</v>
      </c>
    </row>
    <row r="489" spans="1:5" x14ac:dyDescent="0.25">
      <c r="A489" t="str">
        <f>"067538"</f>
        <v>067538</v>
      </c>
      <c r="B489" t="s">
        <v>374</v>
      </c>
      <c r="C489">
        <v>291</v>
      </c>
      <c r="D489" s="2">
        <v>117262.93</v>
      </c>
      <c r="E489" s="2">
        <v>38696.769999999997</v>
      </c>
    </row>
    <row r="490" spans="1:5" x14ac:dyDescent="0.25">
      <c r="A490" t="str">
        <f>"067546"</f>
        <v>067546</v>
      </c>
      <c r="B490" t="s">
        <v>375</v>
      </c>
      <c r="C490">
        <v>340</v>
      </c>
      <c r="D490" s="2">
        <v>137008.24</v>
      </c>
      <c r="E490" s="2">
        <v>45212.72</v>
      </c>
    </row>
    <row r="491" spans="1:5" x14ac:dyDescent="0.25">
      <c r="A491" t="str">
        <f>"067603"</f>
        <v>067603</v>
      </c>
      <c r="B491" t="s">
        <v>376</v>
      </c>
      <c r="C491">
        <v>160</v>
      </c>
      <c r="D491" s="2">
        <v>64474.46</v>
      </c>
      <c r="E491" s="2">
        <v>21276.57</v>
      </c>
    </row>
    <row r="492" spans="1:5" x14ac:dyDescent="0.25">
      <c r="A492" t="str">
        <f>"067611"</f>
        <v>067611</v>
      </c>
      <c r="B492" t="s">
        <v>377</v>
      </c>
      <c r="C492">
        <v>786</v>
      </c>
      <c r="D492" s="2">
        <v>316730.81</v>
      </c>
      <c r="E492" s="2">
        <v>104521.17</v>
      </c>
    </row>
    <row r="493" spans="1:5" x14ac:dyDescent="0.25">
      <c r="A493" t="str">
        <f>"067629"</f>
        <v>067629</v>
      </c>
      <c r="B493" t="s">
        <v>378</v>
      </c>
      <c r="C493">
        <v>461</v>
      </c>
      <c r="D493" s="2">
        <v>185767.05</v>
      </c>
      <c r="E493" s="2">
        <v>61303.13</v>
      </c>
    </row>
    <row r="494" spans="1:5" x14ac:dyDescent="0.25">
      <c r="A494" t="str">
        <f>"067637"</f>
        <v>067637</v>
      </c>
      <c r="B494" t="s">
        <v>379</v>
      </c>
      <c r="C494">
        <v>436</v>
      </c>
      <c r="D494" s="2">
        <v>175692.92</v>
      </c>
      <c r="E494" s="2">
        <v>57978.66</v>
      </c>
    </row>
    <row r="495" spans="1:5" x14ac:dyDescent="0.25">
      <c r="A495" t="str">
        <f>"068031"</f>
        <v>068031</v>
      </c>
      <c r="B495" t="s">
        <v>380</v>
      </c>
      <c r="C495">
        <v>224</v>
      </c>
      <c r="D495" s="2">
        <v>90264.25</v>
      </c>
      <c r="E495" s="2">
        <v>29787.200000000001</v>
      </c>
    </row>
    <row r="496" spans="1:5" x14ac:dyDescent="0.25">
      <c r="A496" t="str">
        <f>"068056"</f>
        <v>068056</v>
      </c>
      <c r="B496" t="s">
        <v>381</v>
      </c>
      <c r="C496">
        <v>443</v>
      </c>
      <c r="D496" s="2">
        <v>178513.67</v>
      </c>
      <c r="E496" s="2">
        <v>58909.51</v>
      </c>
    </row>
    <row r="497" spans="1:5" x14ac:dyDescent="0.25">
      <c r="A497" t="str">
        <f>"068189"</f>
        <v>068189</v>
      </c>
      <c r="B497" t="s">
        <v>382</v>
      </c>
      <c r="C497">
        <v>121</v>
      </c>
      <c r="D497" s="2">
        <v>48758.81</v>
      </c>
      <c r="E497" s="2">
        <v>16090.41</v>
      </c>
    </row>
    <row r="498" spans="1:5" x14ac:dyDescent="0.25">
      <c r="A498" t="str">
        <f>"068205"</f>
        <v>068205</v>
      </c>
      <c r="B498" t="s">
        <v>383</v>
      </c>
      <c r="C498">
        <v>244</v>
      </c>
      <c r="D498" s="2">
        <v>98323.56</v>
      </c>
      <c r="E498" s="2">
        <v>32446.77</v>
      </c>
    </row>
    <row r="499" spans="1:5" x14ac:dyDescent="0.25">
      <c r="A499" t="str">
        <f>"068338"</f>
        <v>068338</v>
      </c>
      <c r="B499" t="s">
        <v>384</v>
      </c>
      <c r="C499">
        <v>143</v>
      </c>
      <c r="D499" s="2">
        <v>57624.05</v>
      </c>
      <c r="E499" s="2">
        <v>19015.939999999999</v>
      </c>
    </row>
    <row r="500" spans="1:5" x14ac:dyDescent="0.25">
      <c r="A500" t="str">
        <f>"068403"</f>
        <v>068403</v>
      </c>
      <c r="B500" t="s">
        <v>385</v>
      </c>
      <c r="C500">
        <v>710</v>
      </c>
      <c r="D500" s="2">
        <v>286105.44</v>
      </c>
      <c r="E500" s="2">
        <v>94414.8</v>
      </c>
    </row>
    <row r="501" spans="1:5" x14ac:dyDescent="0.25">
      <c r="A501" t="str">
        <f>"069906"</f>
        <v>069906</v>
      </c>
      <c r="B501" t="s">
        <v>386</v>
      </c>
      <c r="C501">
        <v>51</v>
      </c>
      <c r="D501" s="2">
        <v>16643.82</v>
      </c>
      <c r="E501" s="2">
        <v>5492.46</v>
      </c>
    </row>
    <row r="502" spans="1:5" x14ac:dyDescent="0.25">
      <c r="A502" t="str">
        <f>"069914"</f>
        <v>069914</v>
      </c>
      <c r="B502" t="s">
        <v>387</v>
      </c>
      <c r="C502">
        <v>106</v>
      </c>
      <c r="D502" s="2">
        <v>42714.33</v>
      </c>
      <c r="E502" s="2">
        <v>14095.73</v>
      </c>
    </row>
    <row r="503" spans="1:5" x14ac:dyDescent="0.25">
      <c r="A503" t="str">
        <f>"070136"</f>
        <v>070136</v>
      </c>
      <c r="B503" t="s">
        <v>388</v>
      </c>
      <c r="C503">
        <v>92</v>
      </c>
      <c r="D503" s="2">
        <v>37072.82</v>
      </c>
      <c r="E503" s="2">
        <v>12234.03</v>
      </c>
    </row>
    <row r="504" spans="1:5" x14ac:dyDescent="0.25">
      <c r="A504" t="str">
        <f>"070151"</f>
        <v>070151</v>
      </c>
      <c r="B504" t="s">
        <v>389</v>
      </c>
      <c r="C504">
        <v>114</v>
      </c>
      <c r="D504" s="2">
        <v>45938.06</v>
      </c>
      <c r="E504" s="2">
        <v>15159.56</v>
      </c>
    </row>
    <row r="505" spans="1:5" x14ac:dyDescent="0.25">
      <c r="A505" t="str">
        <f>"070169"</f>
        <v>070169</v>
      </c>
      <c r="B505" t="s">
        <v>390</v>
      </c>
      <c r="C505">
        <v>61</v>
      </c>
      <c r="D505" s="2">
        <v>24580.89</v>
      </c>
      <c r="E505" s="2">
        <v>8111.69</v>
      </c>
    </row>
    <row r="506" spans="1:5" x14ac:dyDescent="0.25">
      <c r="A506" t="str">
        <f>"070243"</f>
        <v>070243</v>
      </c>
      <c r="B506" t="s">
        <v>391</v>
      </c>
      <c r="C506">
        <v>15</v>
      </c>
      <c r="D506" s="2">
        <v>5193.6400000000003</v>
      </c>
      <c r="E506" s="2">
        <v>1713.9</v>
      </c>
    </row>
    <row r="507" spans="1:5" x14ac:dyDescent="0.25">
      <c r="A507" t="str">
        <f>"070250"</f>
        <v>070250</v>
      </c>
      <c r="B507" t="s">
        <v>392</v>
      </c>
      <c r="C507">
        <v>17</v>
      </c>
      <c r="D507" s="2">
        <v>6850.41</v>
      </c>
      <c r="E507" s="2">
        <v>2260.64</v>
      </c>
    </row>
    <row r="508" spans="1:5" x14ac:dyDescent="0.25">
      <c r="A508" t="str">
        <f>"070276"</f>
        <v>070276</v>
      </c>
      <c r="B508" t="s">
        <v>393</v>
      </c>
      <c r="C508">
        <v>50</v>
      </c>
      <c r="D508" s="2">
        <v>20148.27</v>
      </c>
      <c r="E508" s="2">
        <v>6648.93</v>
      </c>
    </row>
    <row r="509" spans="1:5" x14ac:dyDescent="0.25">
      <c r="A509" t="str">
        <f>"070409"</f>
        <v>070409</v>
      </c>
      <c r="B509" t="s">
        <v>394</v>
      </c>
      <c r="C509">
        <v>533</v>
      </c>
      <c r="D509" s="2">
        <v>214780.56</v>
      </c>
      <c r="E509" s="2">
        <v>70877.58</v>
      </c>
    </row>
    <row r="510" spans="1:5" x14ac:dyDescent="0.25">
      <c r="A510" t="str">
        <f>"070656"</f>
        <v>070656</v>
      </c>
      <c r="B510" t="s">
        <v>395</v>
      </c>
      <c r="C510">
        <v>93</v>
      </c>
      <c r="D510" s="2">
        <v>33447.93</v>
      </c>
      <c r="E510" s="2">
        <v>11037.82</v>
      </c>
    </row>
    <row r="511" spans="1:5" x14ac:dyDescent="0.25">
      <c r="A511" t="str">
        <f>"070664"</f>
        <v>070664</v>
      </c>
      <c r="B511" t="s">
        <v>396</v>
      </c>
      <c r="C511">
        <v>343</v>
      </c>
      <c r="D511" s="2">
        <v>138217.13</v>
      </c>
      <c r="E511" s="2">
        <v>45611.65</v>
      </c>
    </row>
    <row r="512" spans="1:5" x14ac:dyDescent="0.25">
      <c r="A512" t="str">
        <f>"070748"</f>
        <v>070748</v>
      </c>
      <c r="B512" t="s">
        <v>397</v>
      </c>
      <c r="C512">
        <v>249</v>
      </c>
      <c r="D512" s="2">
        <v>100338.38</v>
      </c>
      <c r="E512" s="2">
        <v>33111.67</v>
      </c>
    </row>
    <row r="513" spans="1:5" x14ac:dyDescent="0.25">
      <c r="A513" t="str">
        <f>"070771"</f>
        <v>070771</v>
      </c>
      <c r="B513" t="s">
        <v>398</v>
      </c>
      <c r="C513">
        <v>250</v>
      </c>
      <c r="D513" s="2">
        <v>100741.35</v>
      </c>
      <c r="E513" s="2">
        <v>33244.65</v>
      </c>
    </row>
    <row r="514" spans="1:5" x14ac:dyDescent="0.25">
      <c r="A514" t="str">
        <f>"070789"</f>
        <v>070789</v>
      </c>
      <c r="B514" t="s">
        <v>399</v>
      </c>
      <c r="C514">
        <v>119</v>
      </c>
      <c r="D514" s="2">
        <v>47952.88</v>
      </c>
      <c r="E514" s="2">
        <v>15824.45</v>
      </c>
    </row>
    <row r="515" spans="1:5" x14ac:dyDescent="0.25">
      <c r="A515" t="str">
        <f>"070912"</f>
        <v>070912</v>
      </c>
      <c r="B515" t="s">
        <v>400</v>
      </c>
      <c r="C515">
        <v>86</v>
      </c>
      <c r="D515" s="2">
        <v>34655.019999999997</v>
      </c>
      <c r="E515" s="2">
        <v>11436.16</v>
      </c>
    </row>
    <row r="516" spans="1:5" x14ac:dyDescent="0.25">
      <c r="A516" t="str">
        <f>"070961"</f>
        <v>070961</v>
      </c>
      <c r="B516" t="s">
        <v>282</v>
      </c>
      <c r="C516">
        <v>19</v>
      </c>
      <c r="D516" s="2">
        <v>6635.52</v>
      </c>
      <c r="E516" s="2">
        <v>2189.7199999999998</v>
      </c>
    </row>
    <row r="517" spans="1:5" x14ac:dyDescent="0.25">
      <c r="A517" t="str">
        <f>"070979"</f>
        <v>070979</v>
      </c>
      <c r="B517" t="s">
        <v>401</v>
      </c>
      <c r="C517">
        <v>133</v>
      </c>
      <c r="D517" s="2">
        <v>53594.400000000001</v>
      </c>
      <c r="E517" s="2">
        <v>17686.150000000001</v>
      </c>
    </row>
    <row r="518" spans="1:5" x14ac:dyDescent="0.25">
      <c r="A518" t="str">
        <f>"071001"</f>
        <v>071001</v>
      </c>
      <c r="B518" t="s">
        <v>402</v>
      </c>
      <c r="C518">
        <v>347</v>
      </c>
      <c r="D518" s="2">
        <v>139828.99</v>
      </c>
      <c r="E518" s="2">
        <v>46143.57</v>
      </c>
    </row>
    <row r="519" spans="1:5" x14ac:dyDescent="0.25">
      <c r="A519" t="str">
        <f>"071571"</f>
        <v>071571</v>
      </c>
      <c r="B519" t="s">
        <v>403</v>
      </c>
      <c r="C519">
        <v>184</v>
      </c>
      <c r="D519" s="2">
        <v>74145.63</v>
      </c>
      <c r="E519" s="2">
        <v>24468.06</v>
      </c>
    </row>
    <row r="520" spans="1:5" x14ac:dyDescent="0.25">
      <c r="A520" t="str">
        <f>"081851"</f>
        <v>081851</v>
      </c>
      <c r="B520" t="s">
        <v>404</v>
      </c>
      <c r="C520">
        <v>519</v>
      </c>
      <c r="D520" s="2">
        <v>209139.04</v>
      </c>
      <c r="E520" s="2">
        <v>69015.88</v>
      </c>
    </row>
    <row r="521" spans="1:5" x14ac:dyDescent="0.25">
      <c r="A521" t="str">
        <f>"083295"</f>
        <v>083295</v>
      </c>
      <c r="B521" t="s">
        <v>405</v>
      </c>
      <c r="C521">
        <v>176</v>
      </c>
      <c r="D521" s="2">
        <v>70921.91</v>
      </c>
      <c r="E521" s="2">
        <v>23404.23</v>
      </c>
    </row>
    <row r="522" spans="1:5" x14ac:dyDescent="0.25">
      <c r="A522" t="str">
        <f>"083923"</f>
        <v>083923</v>
      </c>
      <c r="B522" t="s">
        <v>406</v>
      </c>
      <c r="C522">
        <v>119</v>
      </c>
      <c r="D522" s="2">
        <v>47952.88</v>
      </c>
      <c r="E522" s="2">
        <v>15824.45</v>
      </c>
    </row>
    <row r="523" spans="1:5" x14ac:dyDescent="0.25">
      <c r="A523" t="str">
        <f>"084202"</f>
        <v>084202</v>
      </c>
      <c r="B523" t="s">
        <v>407</v>
      </c>
      <c r="C523">
        <v>434</v>
      </c>
      <c r="D523" s="2">
        <v>174886.98</v>
      </c>
      <c r="E523" s="2">
        <v>57712.7</v>
      </c>
    </row>
    <row r="524" spans="1:5" x14ac:dyDescent="0.25">
      <c r="A524" t="str">
        <f>"085688"</f>
        <v>085688</v>
      </c>
      <c r="B524" t="s">
        <v>408</v>
      </c>
      <c r="C524">
        <v>153</v>
      </c>
      <c r="D524" s="2">
        <v>61653.71</v>
      </c>
      <c r="E524" s="2">
        <v>20345.72</v>
      </c>
    </row>
    <row r="525" spans="1:5" x14ac:dyDescent="0.25">
      <c r="A525" t="str">
        <f>"086033"</f>
        <v>086033</v>
      </c>
      <c r="B525" t="s">
        <v>409</v>
      </c>
      <c r="C525">
        <v>165</v>
      </c>
      <c r="D525" s="2">
        <v>66489.289999999994</v>
      </c>
      <c r="E525" s="2">
        <v>21941.47</v>
      </c>
    </row>
    <row r="526" spans="1:5" x14ac:dyDescent="0.25">
      <c r="A526" t="str">
        <f>"086389"</f>
        <v>086389</v>
      </c>
      <c r="B526" t="s">
        <v>410</v>
      </c>
      <c r="C526">
        <v>325</v>
      </c>
      <c r="D526" s="2">
        <v>130963.76</v>
      </c>
      <c r="E526" s="2">
        <v>43218.04</v>
      </c>
    </row>
    <row r="527" spans="1:5" x14ac:dyDescent="0.25">
      <c r="A527" t="str">
        <f>"086520"</f>
        <v>086520</v>
      </c>
      <c r="B527" t="s">
        <v>411</v>
      </c>
      <c r="C527">
        <v>178</v>
      </c>
      <c r="D527" s="2">
        <v>71727.839999999997</v>
      </c>
      <c r="E527" s="2">
        <v>23670.19</v>
      </c>
    </row>
    <row r="528" spans="1:5" x14ac:dyDescent="0.25">
      <c r="A528" t="str">
        <f>"086546"</f>
        <v>086546</v>
      </c>
      <c r="B528" t="s">
        <v>412</v>
      </c>
      <c r="C528">
        <v>99</v>
      </c>
      <c r="D528" s="2">
        <v>39893.57</v>
      </c>
      <c r="E528" s="2">
        <v>13164.88</v>
      </c>
    </row>
    <row r="529" spans="1:5" x14ac:dyDescent="0.25">
      <c r="A529" t="str">
        <f>"086678"</f>
        <v>086678</v>
      </c>
      <c r="B529" t="s">
        <v>413</v>
      </c>
      <c r="C529">
        <v>940</v>
      </c>
      <c r="D529" s="2">
        <v>189393.74</v>
      </c>
      <c r="E529" s="2">
        <v>62499.93</v>
      </c>
    </row>
    <row r="530" spans="1:5" x14ac:dyDescent="0.25">
      <c r="A530" t="str">
        <f>"087809"</f>
        <v>087809</v>
      </c>
      <c r="B530" t="s">
        <v>414</v>
      </c>
      <c r="C530">
        <v>63</v>
      </c>
      <c r="D530" s="2">
        <v>25386.82</v>
      </c>
      <c r="E530" s="2">
        <v>8377.65</v>
      </c>
    </row>
    <row r="531" spans="1:5" x14ac:dyDescent="0.25">
      <c r="A531" t="str">
        <f>"088062"</f>
        <v>088062</v>
      </c>
      <c r="B531" t="s">
        <v>415</v>
      </c>
      <c r="C531">
        <v>271</v>
      </c>
      <c r="D531" s="2">
        <v>109203.62</v>
      </c>
      <c r="E531" s="2">
        <v>36037.19</v>
      </c>
    </row>
    <row r="532" spans="1:5" x14ac:dyDescent="0.25">
      <c r="A532" t="str">
        <f>"088070"</f>
        <v>088070</v>
      </c>
      <c r="B532" t="s">
        <v>416</v>
      </c>
      <c r="C532">
        <v>232</v>
      </c>
      <c r="D532" s="2">
        <v>93487.97</v>
      </c>
      <c r="E532" s="2">
        <v>30851.03</v>
      </c>
    </row>
    <row r="533" spans="1:5" x14ac:dyDescent="0.25">
      <c r="A533" t="str">
        <f>"088104"</f>
        <v>088104</v>
      </c>
      <c r="B533" t="s">
        <v>417</v>
      </c>
      <c r="C533">
        <v>19</v>
      </c>
      <c r="D533" s="2">
        <v>7656.34</v>
      </c>
      <c r="E533" s="2">
        <v>2526.59</v>
      </c>
    </row>
    <row r="534" spans="1:5" x14ac:dyDescent="0.25">
      <c r="A534" t="str">
        <f>"088112"</f>
        <v>088112</v>
      </c>
      <c r="B534" t="s">
        <v>418</v>
      </c>
      <c r="C534">
        <v>373</v>
      </c>
      <c r="D534" s="2">
        <v>150306.09</v>
      </c>
      <c r="E534" s="2">
        <v>49601.01</v>
      </c>
    </row>
    <row r="535" spans="1:5" x14ac:dyDescent="0.25">
      <c r="A535" t="str">
        <f>"088377"</f>
        <v>088377</v>
      </c>
      <c r="B535" t="s">
        <v>419</v>
      </c>
      <c r="C535">
        <v>12</v>
      </c>
      <c r="D535" s="2">
        <v>4835.58</v>
      </c>
      <c r="E535" s="2">
        <v>1595.74</v>
      </c>
    </row>
    <row r="536" spans="1:5" x14ac:dyDescent="0.25">
      <c r="A536" t="str">
        <f>"089409"</f>
        <v>089409</v>
      </c>
      <c r="B536" t="s">
        <v>420</v>
      </c>
      <c r="C536">
        <v>40</v>
      </c>
      <c r="D536" s="2">
        <v>16118.62</v>
      </c>
      <c r="E536" s="2">
        <v>5319.14</v>
      </c>
    </row>
    <row r="537" spans="1:5" x14ac:dyDescent="0.25">
      <c r="A537" t="str">
        <f>"089722"</f>
        <v>089722</v>
      </c>
      <c r="B537" t="s">
        <v>421</v>
      </c>
      <c r="C537">
        <v>508</v>
      </c>
      <c r="D537" s="2">
        <v>204706.42</v>
      </c>
      <c r="E537" s="2">
        <v>67553.119999999995</v>
      </c>
    </row>
    <row r="538" spans="1:5" x14ac:dyDescent="0.25">
      <c r="A538" t="str">
        <f>"089979"</f>
        <v>089979</v>
      </c>
      <c r="B538" t="s">
        <v>422</v>
      </c>
      <c r="C538">
        <v>161</v>
      </c>
      <c r="D538" s="2">
        <v>64877.43</v>
      </c>
      <c r="E538" s="2">
        <v>21409.55</v>
      </c>
    </row>
    <row r="539" spans="1:5" x14ac:dyDescent="0.25">
      <c r="A539" t="str">
        <f>"090209"</f>
        <v>090209</v>
      </c>
      <c r="B539" t="s">
        <v>423</v>
      </c>
      <c r="C539">
        <v>608</v>
      </c>
      <c r="D539" s="2">
        <v>245002.96</v>
      </c>
      <c r="E539" s="2">
        <v>80850.98</v>
      </c>
    </row>
    <row r="540" spans="1:5" x14ac:dyDescent="0.25">
      <c r="A540" t="str">
        <f>"090233"</f>
        <v>090233</v>
      </c>
      <c r="B540" t="s">
        <v>424</v>
      </c>
      <c r="C540">
        <v>287</v>
      </c>
      <c r="D540" s="2">
        <v>114359</v>
      </c>
      <c r="E540" s="2">
        <v>37738.47</v>
      </c>
    </row>
    <row r="541" spans="1:5" x14ac:dyDescent="0.25">
      <c r="A541" t="str">
        <f>"090274"</f>
        <v>090274</v>
      </c>
      <c r="B541" t="s">
        <v>425</v>
      </c>
      <c r="C541">
        <v>448</v>
      </c>
      <c r="D541" s="2">
        <v>180528.5</v>
      </c>
      <c r="E541" s="2">
        <v>59574.41</v>
      </c>
    </row>
    <row r="542" spans="1:5" x14ac:dyDescent="0.25">
      <c r="A542" t="str">
        <f>"090290"</f>
        <v>090290</v>
      </c>
      <c r="B542" t="s">
        <v>426</v>
      </c>
      <c r="C542">
        <v>268</v>
      </c>
      <c r="D542" s="2">
        <v>107994.73</v>
      </c>
      <c r="E542" s="2">
        <v>35638.26</v>
      </c>
    </row>
    <row r="543" spans="1:5" x14ac:dyDescent="0.25">
      <c r="A543" t="str">
        <f>"090456"</f>
        <v>090456</v>
      </c>
      <c r="B543" t="s">
        <v>427</v>
      </c>
      <c r="C543">
        <v>120</v>
      </c>
      <c r="D543" s="2">
        <v>48355.85</v>
      </c>
      <c r="E543" s="2">
        <v>15957.43</v>
      </c>
    </row>
    <row r="544" spans="1:5" x14ac:dyDescent="0.25">
      <c r="A544" t="str">
        <f>"090464"</f>
        <v>090464</v>
      </c>
      <c r="B544" t="s">
        <v>428</v>
      </c>
      <c r="C544">
        <v>161</v>
      </c>
      <c r="D544" s="2">
        <v>64877.43</v>
      </c>
      <c r="E544" s="2">
        <v>21409.55</v>
      </c>
    </row>
    <row r="545" spans="1:5" x14ac:dyDescent="0.25">
      <c r="A545" t="str">
        <f>"090472"</f>
        <v>090472</v>
      </c>
      <c r="B545" t="s">
        <v>429</v>
      </c>
      <c r="C545">
        <v>138</v>
      </c>
      <c r="D545" s="2">
        <v>55609.23</v>
      </c>
      <c r="E545" s="2">
        <v>18351.05</v>
      </c>
    </row>
    <row r="546" spans="1:5" x14ac:dyDescent="0.25">
      <c r="A546" t="str">
        <f>"090746"</f>
        <v>090746</v>
      </c>
      <c r="B546" t="s">
        <v>430</v>
      </c>
      <c r="C546">
        <v>98</v>
      </c>
      <c r="D546" s="2">
        <v>39318.480000000003</v>
      </c>
      <c r="E546" s="2">
        <v>12975.1</v>
      </c>
    </row>
    <row r="547" spans="1:5" x14ac:dyDescent="0.25">
      <c r="A547" t="str">
        <f>"091314"</f>
        <v>091314</v>
      </c>
      <c r="B547" t="s">
        <v>431</v>
      </c>
      <c r="C547">
        <v>42</v>
      </c>
      <c r="D547" s="2">
        <v>16924.55</v>
      </c>
      <c r="E547" s="2">
        <v>5585.1</v>
      </c>
    </row>
    <row r="548" spans="1:5" x14ac:dyDescent="0.25">
      <c r="A548" t="str">
        <f>"091777"</f>
        <v>091777</v>
      </c>
      <c r="B548" t="s">
        <v>432</v>
      </c>
      <c r="C548">
        <v>221</v>
      </c>
      <c r="D548" s="2">
        <v>89055.35</v>
      </c>
      <c r="E548" s="2">
        <v>29388.27</v>
      </c>
    </row>
    <row r="549" spans="1:5" x14ac:dyDescent="0.25">
      <c r="A549" t="str">
        <f>"092247"</f>
        <v>092247</v>
      </c>
      <c r="B549" t="s">
        <v>433</v>
      </c>
      <c r="C549">
        <v>127</v>
      </c>
      <c r="D549" s="2">
        <v>51176.61</v>
      </c>
      <c r="E549" s="2">
        <v>16888.28</v>
      </c>
    </row>
    <row r="550" spans="1:5" x14ac:dyDescent="0.25">
      <c r="A550" t="str">
        <f>"093021"</f>
        <v>093021</v>
      </c>
      <c r="B550" t="s">
        <v>434</v>
      </c>
      <c r="C550">
        <v>51</v>
      </c>
      <c r="D550" s="2">
        <v>20551.240000000002</v>
      </c>
      <c r="E550" s="2">
        <v>6781.91</v>
      </c>
    </row>
    <row r="551" spans="1:5" x14ac:dyDescent="0.25">
      <c r="A551" t="str">
        <f>"093039"</f>
        <v>093039</v>
      </c>
      <c r="B551" t="s">
        <v>435</v>
      </c>
      <c r="C551">
        <v>86</v>
      </c>
      <c r="D551" s="2">
        <v>34655.019999999997</v>
      </c>
      <c r="E551" s="2">
        <v>11436.16</v>
      </c>
    </row>
    <row r="552" spans="1:5" x14ac:dyDescent="0.25">
      <c r="A552" t="str">
        <f>"093757"</f>
        <v>093757</v>
      </c>
      <c r="B552" t="s">
        <v>436</v>
      </c>
      <c r="C552">
        <v>402</v>
      </c>
      <c r="D552" s="2">
        <v>161992.09</v>
      </c>
      <c r="E552" s="2">
        <v>53457.39</v>
      </c>
    </row>
    <row r="553" spans="1:5" x14ac:dyDescent="0.25">
      <c r="A553" t="str">
        <f>"093864"</f>
        <v>093864</v>
      </c>
      <c r="B553" t="s">
        <v>437</v>
      </c>
      <c r="C553">
        <v>8</v>
      </c>
      <c r="D553" s="2">
        <v>3223.72</v>
      </c>
      <c r="E553" s="2">
        <v>1063.83</v>
      </c>
    </row>
    <row r="554" spans="1:5" x14ac:dyDescent="0.25">
      <c r="A554" t="str">
        <f>"094250"</f>
        <v>094250</v>
      </c>
      <c r="B554" t="s">
        <v>438</v>
      </c>
      <c r="C554">
        <v>115</v>
      </c>
      <c r="D554" s="2">
        <v>46341.02</v>
      </c>
      <c r="E554" s="2">
        <v>15292.54</v>
      </c>
    </row>
    <row r="555" spans="1:5" x14ac:dyDescent="0.25">
      <c r="A555" t="str">
        <f>"094268"</f>
        <v>094268</v>
      </c>
      <c r="B555" t="s">
        <v>439</v>
      </c>
      <c r="C555">
        <v>126</v>
      </c>
      <c r="D555" s="2">
        <v>50773.64</v>
      </c>
      <c r="E555" s="2">
        <v>16755.3</v>
      </c>
    </row>
    <row r="556" spans="1:5" x14ac:dyDescent="0.25">
      <c r="A556" t="str">
        <f>"094490"</f>
        <v>094490</v>
      </c>
      <c r="B556" t="s">
        <v>440</v>
      </c>
      <c r="C556">
        <v>88</v>
      </c>
      <c r="D556" s="2">
        <v>35460.959999999999</v>
      </c>
      <c r="E556" s="2">
        <v>11702.12</v>
      </c>
    </row>
    <row r="557" spans="1:5" x14ac:dyDescent="0.25">
      <c r="A557" t="str">
        <f>"094565"</f>
        <v>094565</v>
      </c>
      <c r="B557" t="s">
        <v>441</v>
      </c>
      <c r="C557">
        <v>113</v>
      </c>
      <c r="D557" s="2">
        <v>45535.09</v>
      </c>
      <c r="E557" s="2">
        <v>15026.58</v>
      </c>
    </row>
    <row r="558" spans="1:5" x14ac:dyDescent="0.25">
      <c r="A558" t="str">
        <f>"094946"</f>
        <v>094946</v>
      </c>
      <c r="B558" t="s">
        <v>442</v>
      </c>
      <c r="C558">
        <v>56</v>
      </c>
      <c r="D558" s="2">
        <v>22566.06</v>
      </c>
      <c r="E558" s="2">
        <v>7446.8</v>
      </c>
    </row>
    <row r="559" spans="1:5" x14ac:dyDescent="0.25">
      <c r="A559" t="str">
        <f>"095158"</f>
        <v>095158</v>
      </c>
      <c r="B559" t="s">
        <v>443</v>
      </c>
      <c r="C559">
        <v>84</v>
      </c>
      <c r="D559" s="2">
        <v>33849.089999999997</v>
      </c>
      <c r="E559" s="2">
        <v>11170.2</v>
      </c>
    </row>
    <row r="560" spans="1:5" x14ac:dyDescent="0.25">
      <c r="A560" t="str">
        <f>"095166"</f>
        <v>095166</v>
      </c>
      <c r="B560" t="s">
        <v>444</v>
      </c>
      <c r="C560">
        <v>138</v>
      </c>
      <c r="D560" s="2">
        <v>55609.23</v>
      </c>
      <c r="E560" s="2">
        <v>18351.05</v>
      </c>
    </row>
    <row r="561" spans="1:5" x14ac:dyDescent="0.25">
      <c r="A561" t="str">
        <f>"095364"</f>
        <v>095364</v>
      </c>
      <c r="B561" t="s">
        <v>445</v>
      </c>
      <c r="C561">
        <v>68</v>
      </c>
      <c r="D561" s="2">
        <v>27401.65</v>
      </c>
      <c r="E561" s="2">
        <v>9042.5400000000009</v>
      </c>
    </row>
    <row r="562" spans="1:5" x14ac:dyDescent="0.25">
      <c r="A562" t="str">
        <f>"095711"</f>
        <v>095711</v>
      </c>
      <c r="B562" t="s">
        <v>446</v>
      </c>
      <c r="C562">
        <v>150</v>
      </c>
      <c r="D562" s="2">
        <v>60444.81</v>
      </c>
      <c r="E562" s="2">
        <v>19946.79</v>
      </c>
    </row>
    <row r="563" spans="1:5" x14ac:dyDescent="0.25">
      <c r="A563" t="str">
        <f>"095729"</f>
        <v>095729</v>
      </c>
      <c r="B563" t="s">
        <v>447</v>
      </c>
      <c r="C563">
        <v>92</v>
      </c>
      <c r="D563" s="2">
        <v>37072.82</v>
      </c>
      <c r="E563" s="2">
        <v>12234.03</v>
      </c>
    </row>
    <row r="564" spans="1:5" x14ac:dyDescent="0.25">
      <c r="A564" t="str">
        <f>"096156"</f>
        <v>096156</v>
      </c>
      <c r="B564" t="s">
        <v>448</v>
      </c>
      <c r="C564">
        <v>21</v>
      </c>
      <c r="D564" s="2">
        <v>7103.67</v>
      </c>
      <c r="E564" s="2">
        <v>2344.21</v>
      </c>
    </row>
    <row r="565" spans="1:5" x14ac:dyDescent="0.25">
      <c r="A565" t="str">
        <f>"096164"</f>
        <v>096164</v>
      </c>
      <c r="B565" t="s">
        <v>449</v>
      </c>
      <c r="C565">
        <v>19</v>
      </c>
      <c r="D565" s="2">
        <v>3105.51</v>
      </c>
      <c r="E565" s="2">
        <v>1024.82</v>
      </c>
    </row>
    <row r="566" spans="1:5" x14ac:dyDescent="0.25">
      <c r="A566" t="str">
        <f>"096172"</f>
        <v>096172</v>
      </c>
      <c r="B566" t="s">
        <v>450</v>
      </c>
      <c r="C566">
        <v>24</v>
      </c>
      <c r="D566" s="2">
        <v>9671.17</v>
      </c>
      <c r="E566" s="2">
        <v>3191.49</v>
      </c>
    </row>
    <row r="567" spans="1:5" x14ac:dyDescent="0.25">
      <c r="A567" t="str">
        <f>"096263"</f>
        <v>096263</v>
      </c>
      <c r="B567" t="s">
        <v>451</v>
      </c>
      <c r="C567">
        <v>32</v>
      </c>
      <c r="D567" s="2">
        <v>12894.89</v>
      </c>
      <c r="E567" s="2">
        <v>4255.3100000000004</v>
      </c>
    </row>
    <row r="568" spans="1:5" x14ac:dyDescent="0.25">
      <c r="A568" t="str">
        <f>"096297"</f>
        <v>096297</v>
      </c>
      <c r="B568" t="s">
        <v>452</v>
      </c>
      <c r="C568">
        <v>673</v>
      </c>
      <c r="D568" s="2">
        <v>271195.71999999997</v>
      </c>
      <c r="E568" s="2">
        <v>89494.59</v>
      </c>
    </row>
    <row r="569" spans="1:5" x14ac:dyDescent="0.25">
      <c r="A569" t="str">
        <f>"096347"</f>
        <v>096347</v>
      </c>
      <c r="B569" t="s">
        <v>453</v>
      </c>
      <c r="C569">
        <v>64</v>
      </c>
      <c r="D569" s="2">
        <v>25789.79</v>
      </c>
      <c r="E569" s="2">
        <v>8510.6299999999992</v>
      </c>
    </row>
    <row r="570" spans="1:5" x14ac:dyDescent="0.25">
      <c r="A570" t="str">
        <f>"096693"</f>
        <v>096693</v>
      </c>
      <c r="B570" t="s">
        <v>454</v>
      </c>
      <c r="C570">
        <v>140</v>
      </c>
      <c r="D570" s="2">
        <v>56415.16</v>
      </c>
      <c r="E570" s="2">
        <v>18617</v>
      </c>
    </row>
    <row r="571" spans="1:5" x14ac:dyDescent="0.25">
      <c r="A571" t="str">
        <f>"096719"</f>
        <v>096719</v>
      </c>
      <c r="B571" t="s">
        <v>455</v>
      </c>
      <c r="C571">
        <v>456</v>
      </c>
      <c r="D571" s="2">
        <v>183752.22</v>
      </c>
      <c r="E571" s="2">
        <v>60638.23</v>
      </c>
    </row>
    <row r="572" spans="1:5" x14ac:dyDescent="0.25">
      <c r="A572" t="str">
        <f>"096909"</f>
        <v>096909</v>
      </c>
      <c r="B572" t="s">
        <v>456</v>
      </c>
      <c r="C572">
        <v>62</v>
      </c>
      <c r="D572" s="2">
        <v>24983.85</v>
      </c>
      <c r="E572" s="2">
        <v>8244.67</v>
      </c>
    </row>
    <row r="573" spans="1:5" x14ac:dyDescent="0.25">
      <c r="A573" t="str">
        <f>"096966"</f>
        <v>096966</v>
      </c>
      <c r="B573" t="s">
        <v>457</v>
      </c>
      <c r="C573">
        <v>141</v>
      </c>
      <c r="D573" s="2">
        <v>56818.12</v>
      </c>
      <c r="E573" s="2">
        <v>18749.98</v>
      </c>
    </row>
    <row r="574" spans="1:5" x14ac:dyDescent="0.25">
      <c r="A574" t="str">
        <f>"096974"</f>
        <v>096974</v>
      </c>
      <c r="B574" t="s">
        <v>458</v>
      </c>
      <c r="C574">
        <v>38</v>
      </c>
      <c r="D574" s="2">
        <v>15312.69</v>
      </c>
      <c r="E574" s="2">
        <v>5053.1899999999996</v>
      </c>
    </row>
    <row r="575" spans="1:5" x14ac:dyDescent="0.25">
      <c r="A575" t="str">
        <f>"097279"</f>
        <v>097279</v>
      </c>
      <c r="B575" t="s">
        <v>459</v>
      </c>
      <c r="C575">
        <v>126</v>
      </c>
      <c r="D575" s="2">
        <v>50773.64</v>
      </c>
      <c r="E575" s="2">
        <v>16755.3</v>
      </c>
    </row>
    <row r="576" spans="1:5" x14ac:dyDescent="0.25">
      <c r="A576" t="str">
        <f>"097527"</f>
        <v>097527</v>
      </c>
      <c r="B576" t="s">
        <v>460</v>
      </c>
      <c r="C576">
        <v>16</v>
      </c>
      <c r="D576" s="2">
        <v>6447.45</v>
      </c>
      <c r="E576" s="2">
        <v>2127.66</v>
      </c>
    </row>
    <row r="577" spans="1:5" x14ac:dyDescent="0.25">
      <c r="A577" t="str">
        <f>"097683"</f>
        <v>097683</v>
      </c>
      <c r="B577" t="s">
        <v>461</v>
      </c>
      <c r="C577">
        <v>181</v>
      </c>
      <c r="D577" s="2">
        <v>72936.740000000005</v>
      </c>
      <c r="E577" s="2">
        <v>24069.119999999999</v>
      </c>
    </row>
    <row r="578" spans="1:5" x14ac:dyDescent="0.25">
      <c r="A578" t="str">
        <f>"097923"</f>
        <v>097923</v>
      </c>
      <c r="B578" t="s">
        <v>462</v>
      </c>
      <c r="C578">
        <v>413</v>
      </c>
      <c r="D578" s="2">
        <v>166424.71</v>
      </c>
      <c r="E578" s="2">
        <v>54920.15</v>
      </c>
    </row>
    <row r="579" spans="1:5" x14ac:dyDescent="0.25">
      <c r="A579" t="str">
        <f>"097931"</f>
        <v>097931</v>
      </c>
      <c r="B579" t="s">
        <v>463</v>
      </c>
      <c r="C579">
        <v>107</v>
      </c>
      <c r="D579" s="2">
        <v>43117.3</v>
      </c>
      <c r="E579" s="2">
        <v>14228.71</v>
      </c>
    </row>
    <row r="580" spans="1:5" x14ac:dyDescent="0.25">
      <c r="A580" t="str">
        <f>"098525"</f>
        <v>098525</v>
      </c>
      <c r="B580" t="s">
        <v>440</v>
      </c>
      <c r="C580">
        <v>36</v>
      </c>
      <c r="D580" s="2">
        <v>14506.75</v>
      </c>
      <c r="E580" s="2">
        <v>4787.2299999999996</v>
      </c>
    </row>
    <row r="581" spans="1:5" x14ac:dyDescent="0.25">
      <c r="A581" t="str">
        <f>"099127"</f>
        <v>099127</v>
      </c>
      <c r="B581" t="s">
        <v>464</v>
      </c>
      <c r="C581">
        <v>11</v>
      </c>
      <c r="D581" s="2">
        <v>4432.62</v>
      </c>
      <c r="E581" s="2">
        <v>1462.76</v>
      </c>
    </row>
    <row r="582" spans="1:5" x14ac:dyDescent="0.25">
      <c r="A582" t="str">
        <f>"110031"</f>
        <v>110031</v>
      </c>
      <c r="B582" t="s">
        <v>465</v>
      </c>
      <c r="C582">
        <v>143</v>
      </c>
      <c r="D582" s="2">
        <v>57624.05</v>
      </c>
      <c r="E582" s="2">
        <v>19015.939999999999</v>
      </c>
    </row>
    <row r="583" spans="1:5" x14ac:dyDescent="0.25">
      <c r="A583" t="str">
        <f>"110403"</f>
        <v>110403</v>
      </c>
      <c r="B583" t="s">
        <v>466</v>
      </c>
      <c r="C583">
        <v>56</v>
      </c>
      <c r="D583" s="2">
        <v>22566.06</v>
      </c>
      <c r="E583" s="2">
        <v>7446.8</v>
      </c>
    </row>
    <row r="584" spans="1:5" x14ac:dyDescent="0.25">
      <c r="A584" t="str">
        <f>"110411"</f>
        <v>110411</v>
      </c>
      <c r="B584" t="s">
        <v>467</v>
      </c>
      <c r="C584">
        <v>146</v>
      </c>
      <c r="D584" s="2">
        <v>58832.95</v>
      </c>
      <c r="E584" s="2">
        <v>19414.87</v>
      </c>
    </row>
    <row r="585" spans="1:5" x14ac:dyDescent="0.25">
      <c r="A585" t="str">
        <f>"110619"</f>
        <v>110619</v>
      </c>
      <c r="B585" t="s">
        <v>468</v>
      </c>
      <c r="C585">
        <v>35</v>
      </c>
      <c r="D585" s="2">
        <v>14103.79</v>
      </c>
      <c r="E585" s="2">
        <v>4654.25</v>
      </c>
    </row>
    <row r="586" spans="1:5" x14ac:dyDescent="0.25">
      <c r="A586" t="str">
        <f>"110684"</f>
        <v>110684</v>
      </c>
      <c r="B586" t="s">
        <v>469</v>
      </c>
      <c r="C586">
        <v>26</v>
      </c>
      <c r="D586" s="2">
        <v>10477.1</v>
      </c>
      <c r="E586" s="2">
        <v>3457.44</v>
      </c>
    </row>
    <row r="587" spans="1:5" x14ac:dyDescent="0.25">
      <c r="A587" t="str">
        <f>"110692"</f>
        <v>110692</v>
      </c>
      <c r="B587" t="s">
        <v>470</v>
      </c>
      <c r="C587">
        <v>62</v>
      </c>
      <c r="D587" s="2">
        <v>24983.85</v>
      </c>
      <c r="E587" s="2">
        <v>8244.67</v>
      </c>
    </row>
    <row r="588" spans="1:5" x14ac:dyDescent="0.25">
      <c r="A588" t="str">
        <f>"111633"</f>
        <v>111633</v>
      </c>
      <c r="B588" t="s">
        <v>471</v>
      </c>
      <c r="C588">
        <v>222</v>
      </c>
      <c r="D588" s="2">
        <v>89458.32</v>
      </c>
      <c r="E588" s="2">
        <v>29521.25</v>
      </c>
    </row>
    <row r="589" spans="1:5" x14ac:dyDescent="0.25">
      <c r="A589" t="str">
        <f>"111898"</f>
        <v>111898</v>
      </c>
      <c r="B589" t="s">
        <v>472</v>
      </c>
      <c r="C589">
        <v>334</v>
      </c>
      <c r="D589" s="2">
        <v>134590.44</v>
      </c>
      <c r="E589" s="2">
        <v>44414.85</v>
      </c>
    </row>
    <row r="590" spans="1:5" x14ac:dyDescent="0.25">
      <c r="A590" t="str">
        <f>"112110"</f>
        <v>112110</v>
      </c>
      <c r="B590" t="s">
        <v>473</v>
      </c>
      <c r="C590">
        <v>142</v>
      </c>
      <c r="D590" s="2">
        <v>57221.09</v>
      </c>
      <c r="E590" s="2">
        <v>18882.96</v>
      </c>
    </row>
    <row r="591" spans="1:5" x14ac:dyDescent="0.25">
      <c r="A591" t="str">
        <f>"112227"</f>
        <v>112227</v>
      </c>
      <c r="B591" t="s">
        <v>474</v>
      </c>
      <c r="C591">
        <v>622</v>
      </c>
      <c r="D591" s="2">
        <v>250644.48000000001</v>
      </c>
      <c r="E591" s="2">
        <v>82712.679999999993</v>
      </c>
    </row>
    <row r="592" spans="1:5" x14ac:dyDescent="0.25">
      <c r="A592" t="str">
        <f>"112490"</f>
        <v>112490</v>
      </c>
      <c r="B592" t="s">
        <v>475</v>
      </c>
      <c r="C592">
        <v>120</v>
      </c>
      <c r="D592" s="2">
        <v>48355.85</v>
      </c>
      <c r="E592" s="2">
        <v>15957.43</v>
      </c>
    </row>
    <row r="593" spans="1:5" x14ac:dyDescent="0.25">
      <c r="A593" t="str">
        <f>"112508"</f>
        <v>112508</v>
      </c>
      <c r="B593" t="s">
        <v>476</v>
      </c>
      <c r="C593">
        <v>101</v>
      </c>
      <c r="D593" s="2">
        <v>40699.51</v>
      </c>
      <c r="E593" s="2">
        <v>13430.84</v>
      </c>
    </row>
    <row r="594" spans="1:5" x14ac:dyDescent="0.25">
      <c r="A594" t="str">
        <f>"112516"</f>
        <v>112516</v>
      </c>
      <c r="B594" t="s">
        <v>477</v>
      </c>
      <c r="C594">
        <v>25</v>
      </c>
      <c r="D594" s="2">
        <v>10074.14</v>
      </c>
      <c r="E594" s="2">
        <v>3324.47</v>
      </c>
    </row>
    <row r="595" spans="1:5" x14ac:dyDescent="0.25">
      <c r="A595" t="str">
        <f>"112680"</f>
        <v>112680</v>
      </c>
      <c r="B595" t="s">
        <v>478</v>
      </c>
      <c r="C595">
        <v>7</v>
      </c>
      <c r="D595" s="2">
        <v>2820.76</v>
      </c>
      <c r="E595" s="2">
        <v>930.85</v>
      </c>
    </row>
    <row r="596" spans="1:5" x14ac:dyDescent="0.25">
      <c r="A596" t="str">
        <f>"113050"</f>
        <v>113050</v>
      </c>
      <c r="B596" t="s">
        <v>479</v>
      </c>
      <c r="C596">
        <v>98</v>
      </c>
      <c r="D596" s="2">
        <v>39490.61</v>
      </c>
      <c r="E596" s="2">
        <v>13031.9</v>
      </c>
    </row>
    <row r="597" spans="1:5" x14ac:dyDescent="0.25">
      <c r="A597" t="str">
        <f>"113522"</f>
        <v>113522</v>
      </c>
      <c r="B597" t="s">
        <v>480</v>
      </c>
      <c r="C597">
        <v>142</v>
      </c>
      <c r="D597" s="2">
        <v>57221.09</v>
      </c>
      <c r="E597" s="2">
        <v>18882.96</v>
      </c>
    </row>
    <row r="598" spans="1:5" x14ac:dyDescent="0.25">
      <c r="A598" t="str">
        <f>"114751"</f>
        <v>114751</v>
      </c>
      <c r="B598" t="s">
        <v>481</v>
      </c>
      <c r="C598">
        <v>19</v>
      </c>
      <c r="D598" s="2">
        <v>7656.34</v>
      </c>
      <c r="E598" s="2">
        <v>2526.59</v>
      </c>
    </row>
    <row r="599" spans="1:5" x14ac:dyDescent="0.25">
      <c r="A599" t="str">
        <f>"114777"</f>
        <v>114777</v>
      </c>
      <c r="B599" t="s">
        <v>482</v>
      </c>
      <c r="C599">
        <v>15</v>
      </c>
      <c r="D599" s="2">
        <v>6044.48</v>
      </c>
      <c r="E599" s="2">
        <v>1994.68</v>
      </c>
    </row>
    <row r="600" spans="1:5" x14ac:dyDescent="0.25">
      <c r="A600" t="str">
        <f>"114785"</f>
        <v>114785</v>
      </c>
      <c r="B600" t="s">
        <v>483</v>
      </c>
      <c r="C600">
        <v>7</v>
      </c>
      <c r="D600" s="2">
        <v>2820.76</v>
      </c>
      <c r="E600" s="2">
        <v>930.85</v>
      </c>
    </row>
    <row r="601" spans="1:5" x14ac:dyDescent="0.25">
      <c r="A601" t="str">
        <f>"115535"</f>
        <v>115535</v>
      </c>
      <c r="B601" t="s">
        <v>484</v>
      </c>
      <c r="C601">
        <v>168</v>
      </c>
      <c r="D601" s="2">
        <v>67698.19</v>
      </c>
      <c r="E601" s="2">
        <v>22340.400000000001</v>
      </c>
    </row>
    <row r="602" spans="1:5" x14ac:dyDescent="0.25">
      <c r="A602" t="str">
        <f>"116616"</f>
        <v>116616</v>
      </c>
      <c r="B602" t="s">
        <v>485</v>
      </c>
      <c r="C602">
        <v>12</v>
      </c>
      <c r="D602" s="2">
        <v>2766.43</v>
      </c>
      <c r="E602" s="2">
        <v>912.92</v>
      </c>
    </row>
    <row r="603" spans="1:5" x14ac:dyDescent="0.25">
      <c r="A603" t="str">
        <f>"116624"</f>
        <v>116624</v>
      </c>
      <c r="B603" t="s">
        <v>486</v>
      </c>
      <c r="C603">
        <v>8</v>
      </c>
      <c r="D603" s="2">
        <v>3223.72</v>
      </c>
      <c r="E603" s="2">
        <v>1063.83</v>
      </c>
    </row>
    <row r="604" spans="1:5" x14ac:dyDescent="0.25">
      <c r="A604" t="str">
        <f>"118216"</f>
        <v>118216</v>
      </c>
      <c r="B604" t="s">
        <v>487</v>
      </c>
      <c r="C604">
        <v>250</v>
      </c>
      <c r="D604" s="2">
        <v>100741.35</v>
      </c>
      <c r="E604" s="2">
        <v>33244.65</v>
      </c>
    </row>
    <row r="605" spans="1:5" x14ac:dyDescent="0.25">
      <c r="A605" t="str">
        <f>"119313"</f>
        <v>119313</v>
      </c>
      <c r="B605" t="s">
        <v>488</v>
      </c>
      <c r="C605">
        <v>53</v>
      </c>
      <c r="D605" s="2">
        <v>21357.17</v>
      </c>
      <c r="E605" s="2">
        <v>7047.87</v>
      </c>
    </row>
    <row r="606" spans="1:5" x14ac:dyDescent="0.25">
      <c r="A606" t="str">
        <f>"119339"</f>
        <v>119339</v>
      </c>
      <c r="B606" t="s">
        <v>489</v>
      </c>
      <c r="C606">
        <v>11</v>
      </c>
      <c r="D606" s="2">
        <v>4432.62</v>
      </c>
      <c r="E606" s="2">
        <v>1462.76</v>
      </c>
    </row>
    <row r="607" spans="1:5" x14ac:dyDescent="0.25">
      <c r="A607" t="str">
        <f>"119917"</f>
        <v>119917</v>
      </c>
      <c r="B607" t="s">
        <v>490</v>
      </c>
      <c r="C607">
        <v>4</v>
      </c>
      <c r="D607" s="2">
        <v>1611.86</v>
      </c>
      <c r="E607" s="2">
        <v>531.91</v>
      </c>
    </row>
    <row r="608" spans="1:5" x14ac:dyDescent="0.25">
      <c r="A608" t="str">
        <f>"119982"</f>
        <v>119982</v>
      </c>
      <c r="B608" t="s">
        <v>491</v>
      </c>
      <c r="C608">
        <v>11</v>
      </c>
      <c r="D608" s="2">
        <v>4432.62</v>
      </c>
      <c r="E608" s="2">
        <v>1462.76</v>
      </c>
    </row>
    <row r="609" spans="1:5" x14ac:dyDescent="0.25">
      <c r="A609" t="str">
        <f>"119990"</f>
        <v>119990</v>
      </c>
      <c r="B609" t="s">
        <v>492</v>
      </c>
      <c r="C609">
        <v>40</v>
      </c>
      <c r="D609" s="2">
        <v>16118.62</v>
      </c>
      <c r="E609" s="2">
        <v>5319.14</v>
      </c>
    </row>
    <row r="610" spans="1:5" x14ac:dyDescent="0.25">
      <c r="A610" t="str">
        <f>"120675"</f>
        <v>120675</v>
      </c>
      <c r="B610" t="s">
        <v>493</v>
      </c>
      <c r="C610">
        <v>64</v>
      </c>
      <c r="D610" s="2">
        <v>25789.79</v>
      </c>
      <c r="E610" s="2">
        <v>8510.6299999999992</v>
      </c>
    </row>
    <row r="611" spans="1:5" x14ac:dyDescent="0.25">
      <c r="A611" t="str">
        <f>"120824"</f>
        <v>120824</v>
      </c>
      <c r="B611" t="s">
        <v>494</v>
      </c>
      <c r="C611">
        <v>17</v>
      </c>
      <c r="D611" s="2">
        <v>5338.91</v>
      </c>
      <c r="E611" s="2">
        <v>1761.84</v>
      </c>
    </row>
    <row r="612" spans="1:5" x14ac:dyDescent="0.25">
      <c r="A612" t="str">
        <f>"120865"</f>
        <v>120865</v>
      </c>
      <c r="B612" t="s">
        <v>495</v>
      </c>
      <c r="C612">
        <v>208</v>
      </c>
      <c r="D612" s="2">
        <v>83816.800000000003</v>
      </c>
      <c r="E612" s="2">
        <v>27659.54</v>
      </c>
    </row>
    <row r="613" spans="1:5" x14ac:dyDescent="0.25">
      <c r="A613" t="str">
        <f>"121053"</f>
        <v>121053</v>
      </c>
      <c r="B613" t="s">
        <v>496</v>
      </c>
      <c r="C613">
        <v>18</v>
      </c>
      <c r="D613" s="2">
        <v>2509.8200000000002</v>
      </c>
      <c r="E613" s="2">
        <v>828.24</v>
      </c>
    </row>
    <row r="614" spans="1:5" x14ac:dyDescent="0.25">
      <c r="A614" t="str">
        <f>"121277"</f>
        <v>121277</v>
      </c>
      <c r="B614" t="s">
        <v>497</v>
      </c>
      <c r="C614">
        <v>27</v>
      </c>
      <c r="D614" s="2">
        <v>10880.07</v>
      </c>
      <c r="E614" s="2">
        <v>3590.42</v>
      </c>
    </row>
    <row r="615" spans="1:5" x14ac:dyDescent="0.25">
      <c r="A615" t="str">
        <f>"121491"</f>
        <v>121491</v>
      </c>
      <c r="B615" t="s">
        <v>498</v>
      </c>
      <c r="C615">
        <v>41</v>
      </c>
      <c r="D615" s="2">
        <v>16521.580000000002</v>
      </c>
      <c r="E615" s="2">
        <v>5452.12</v>
      </c>
    </row>
    <row r="616" spans="1:5" x14ac:dyDescent="0.25">
      <c r="A616" t="str">
        <f>"122457"</f>
        <v>122457</v>
      </c>
      <c r="B616" t="s">
        <v>499</v>
      </c>
      <c r="C616">
        <v>234</v>
      </c>
      <c r="D616" s="2">
        <v>94293.9</v>
      </c>
      <c r="E616" s="2">
        <v>31116.99</v>
      </c>
    </row>
    <row r="617" spans="1:5" x14ac:dyDescent="0.25">
      <c r="A617" t="str">
        <f>"122465"</f>
        <v>122465</v>
      </c>
      <c r="B617" t="s">
        <v>500</v>
      </c>
      <c r="C617">
        <v>42</v>
      </c>
      <c r="D617" s="2">
        <v>16924.55</v>
      </c>
      <c r="E617" s="2">
        <v>5585.1</v>
      </c>
    </row>
    <row r="618" spans="1:5" x14ac:dyDescent="0.25">
      <c r="A618" t="str">
        <f>"122473"</f>
        <v>122473</v>
      </c>
      <c r="B618" t="s">
        <v>501</v>
      </c>
      <c r="C618">
        <v>111</v>
      </c>
      <c r="D618" s="2">
        <v>44729.16</v>
      </c>
      <c r="E618" s="2">
        <v>14760.62</v>
      </c>
    </row>
    <row r="619" spans="1:5" x14ac:dyDescent="0.25">
      <c r="A619" t="str">
        <f>"122481"</f>
        <v>122481</v>
      </c>
      <c r="B619" t="s">
        <v>502</v>
      </c>
      <c r="C619">
        <v>5</v>
      </c>
      <c r="D619" s="2">
        <v>2014.83</v>
      </c>
      <c r="E619" s="2">
        <v>664.89</v>
      </c>
    </row>
    <row r="620" spans="1:5" x14ac:dyDescent="0.25">
      <c r="A620" t="str">
        <f>"122697"</f>
        <v>122697</v>
      </c>
      <c r="B620" t="s">
        <v>472</v>
      </c>
      <c r="C620">
        <v>388</v>
      </c>
      <c r="D620" s="2">
        <v>156350.57999999999</v>
      </c>
      <c r="E620" s="2">
        <v>51595.69</v>
      </c>
    </row>
    <row r="621" spans="1:5" x14ac:dyDescent="0.25">
      <c r="A621" t="str">
        <f>"122879"</f>
        <v>122879</v>
      </c>
      <c r="B621" t="s">
        <v>503</v>
      </c>
      <c r="C621">
        <v>24</v>
      </c>
      <c r="D621" s="2">
        <v>9671.17</v>
      </c>
      <c r="E621" s="2">
        <v>3191.49</v>
      </c>
    </row>
    <row r="622" spans="1:5" x14ac:dyDescent="0.25">
      <c r="A622" t="str">
        <f>"123109"</f>
        <v>123109</v>
      </c>
      <c r="B622" t="s">
        <v>504</v>
      </c>
      <c r="C622">
        <v>119</v>
      </c>
      <c r="D622" s="2">
        <v>47952.88</v>
      </c>
      <c r="E622" s="2">
        <v>15824.45</v>
      </c>
    </row>
    <row r="623" spans="1:5" x14ac:dyDescent="0.25">
      <c r="A623" t="str">
        <f>"123356"</f>
        <v>123356</v>
      </c>
      <c r="B623" t="s">
        <v>505</v>
      </c>
      <c r="C623">
        <v>91</v>
      </c>
      <c r="D623" s="2">
        <v>36669.85</v>
      </c>
      <c r="E623" s="2">
        <v>12101.05</v>
      </c>
    </row>
    <row r="624" spans="1:5" x14ac:dyDescent="0.25">
      <c r="A624" t="str">
        <f>"123950"</f>
        <v>123950</v>
      </c>
      <c r="B624" t="s">
        <v>506</v>
      </c>
      <c r="C624">
        <v>361</v>
      </c>
      <c r="D624" s="2">
        <v>145470.51</v>
      </c>
      <c r="E624" s="2">
        <v>48005.27</v>
      </c>
    </row>
    <row r="625" spans="1:5" x14ac:dyDescent="0.25">
      <c r="A625" t="str">
        <f>"124883"</f>
        <v>124883</v>
      </c>
      <c r="B625" t="s">
        <v>507</v>
      </c>
      <c r="C625">
        <v>552</v>
      </c>
      <c r="D625" s="2">
        <v>222436.9</v>
      </c>
      <c r="E625" s="2">
        <v>73404.179999999993</v>
      </c>
    </row>
    <row r="626" spans="1:5" x14ac:dyDescent="0.25">
      <c r="A626" t="str">
        <f>"125013"</f>
        <v>125013</v>
      </c>
      <c r="B626" t="s">
        <v>508</v>
      </c>
      <c r="C626">
        <v>22</v>
      </c>
      <c r="D626" s="2">
        <v>8865.24</v>
      </c>
      <c r="E626" s="2">
        <v>2925.53</v>
      </c>
    </row>
    <row r="627" spans="1:5" x14ac:dyDescent="0.25">
      <c r="A627" t="str">
        <f>"125260"</f>
        <v>125260</v>
      </c>
      <c r="B627" t="s">
        <v>509</v>
      </c>
      <c r="C627">
        <v>52</v>
      </c>
      <c r="D627" s="2">
        <v>20954.2</v>
      </c>
      <c r="E627" s="2">
        <v>6914.89</v>
      </c>
    </row>
    <row r="628" spans="1:5" x14ac:dyDescent="0.25">
      <c r="A628" t="str">
        <f>"125278"</f>
        <v>125278</v>
      </c>
      <c r="B628" t="s">
        <v>510</v>
      </c>
      <c r="C628">
        <v>264</v>
      </c>
      <c r="D628" s="2">
        <v>106382.87</v>
      </c>
      <c r="E628" s="2">
        <v>35106.35</v>
      </c>
    </row>
    <row r="629" spans="1:5" x14ac:dyDescent="0.25">
      <c r="A629" t="str">
        <f>"125310"</f>
        <v>125310</v>
      </c>
      <c r="B629" t="s">
        <v>511</v>
      </c>
      <c r="C629">
        <v>349</v>
      </c>
      <c r="D629" s="2">
        <v>130253.87</v>
      </c>
      <c r="E629" s="2">
        <v>42983.78</v>
      </c>
    </row>
    <row r="630" spans="1:5" x14ac:dyDescent="0.25">
      <c r="A630" t="str">
        <f>"125997"</f>
        <v>125997</v>
      </c>
      <c r="B630" t="s">
        <v>512</v>
      </c>
      <c r="C630">
        <v>21</v>
      </c>
      <c r="D630" s="2">
        <v>8462.27</v>
      </c>
      <c r="E630" s="2">
        <v>2792.55</v>
      </c>
    </row>
    <row r="631" spans="1:5" x14ac:dyDescent="0.25">
      <c r="A631" t="str">
        <f>"126144"</f>
        <v>126144</v>
      </c>
      <c r="B631" t="s">
        <v>513</v>
      </c>
      <c r="C631">
        <v>325</v>
      </c>
      <c r="D631" s="2">
        <v>130963.76</v>
      </c>
      <c r="E631" s="2">
        <v>43218.04</v>
      </c>
    </row>
    <row r="632" spans="1:5" x14ac:dyDescent="0.25">
      <c r="A632" t="str">
        <f>"126151"</f>
        <v>126151</v>
      </c>
      <c r="B632" t="s">
        <v>514</v>
      </c>
      <c r="C632">
        <v>34</v>
      </c>
      <c r="D632" s="2">
        <v>12404.37</v>
      </c>
      <c r="E632" s="2">
        <v>4093.44</v>
      </c>
    </row>
    <row r="633" spans="1:5" x14ac:dyDescent="0.25">
      <c r="A633" t="str">
        <f>"126417"</f>
        <v>126417</v>
      </c>
      <c r="B633" t="s">
        <v>515</v>
      </c>
      <c r="C633">
        <v>341</v>
      </c>
      <c r="D633" s="2">
        <v>137411.20000000001</v>
      </c>
      <c r="E633" s="2">
        <v>45345.7</v>
      </c>
    </row>
    <row r="634" spans="1:5" x14ac:dyDescent="0.25">
      <c r="A634" t="str">
        <f>"126599"</f>
        <v>126599</v>
      </c>
      <c r="B634" t="s">
        <v>516</v>
      </c>
      <c r="C634">
        <v>418</v>
      </c>
      <c r="D634" s="2">
        <v>168439.54</v>
      </c>
      <c r="E634" s="2">
        <v>55585.05</v>
      </c>
    </row>
    <row r="635" spans="1:5" x14ac:dyDescent="0.25">
      <c r="A635" t="str">
        <f>"126615"</f>
        <v>126615</v>
      </c>
      <c r="B635" t="s">
        <v>517</v>
      </c>
      <c r="C635">
        <v>317</v>
      </c>
      <c r="D635" s="2">
        <v>127740.03</v>
      </c>
      <c r="E635" s="2">
        <v>42154.21</v>
      </c>
    </row>
    <row r="636" spans="1:5" x14ac:dyDescent="0.25">
      <c r="A636" t="str">
        <f>"132282"</f>
        <v>132282</v>
      </c>
      <c r="B636" t="s">
        <v>518</v>
      </c>
      <c r="C636">
        <v>142</v>
      </c>
      <c r="D636" s="2">
        <v>57221.09</v>
      </c>
      <c r="E636" s="2">
        <v>18882.96</v>
      </c>
    </row>
    <row r="637" spans="1:5" x14ac:dyDescent="0.25">
      <c r="A637" t="str">
        <f>"132316"</f>
        <v>132316</v>
      </c>
      <c r="B637" t="s">
        <v>519</v>
      </c>
      <c r="C637">
        <v>70</v>
      </c>
      <c r="D637" s="2">
        <v>28207.58</v>
      </c>
      <c r="E637" s="2">
        <v>9308.5</v>
      </c>
    </row>
    <row r="638" spans="1:5" x14ac:dyDescent="0.25">
      <c r="A638" t="str">
        <f>"132324"</f>
        <v>132324</v>
      </c>
      <c r="B638" t="s">
        <v>520</v>
      </c>
      <c r="C638">
        <v>22</v>
      </c>
      <c r="D638" s="2">
        <v>8865.24</v>
      </c>
      <c r="E638" s="2">
        <v>2925.53</v>
      </c>
    </row>
    <row r="639" spans="1:5" x14ac:dyDescent="0.25">
      <c r="A639" t="str">
        <f>"132365"</f>
        <v>132365</v>
      </c>
      <c r="B639" t="s">
        <v>521</v>
      </c>
      <c r="C639">
        <v>15</v>
      </c>
      <c r="D639" s="2">
        <v>6044.48</v>
      </c>
      <c r="E639" s="2">
        <v>1994.68</v>
      </c>
    </row>
    <row r="640" spans="1:5" x14ac:dyDescent="0.25">
      <c r="A640" t="str">
        <f>"132373"</f>
        <v>132373</v>
      </c>
      <c r="B640" t="s">
        <v>522</v>
      </c>
      <c r="C640">
        <v>102</v>
      </c>
      <c r="D640" s="2">
        <v>41102.47</v>
      </c>
      <c r="E640" s="2">
        <v>13563.82</v>
      </c>
    </row>
    <row r="641" spans="1:5" x14ac:dyDescent="0.25">
      <c r="A641" t="str">
        <f>"132399"</f>
        <v>132399</v>
      </c>
      <c r="B641" t="s">
        <v>523</v>
      </c>
      <c r="C641">
        <v>95</v>
      </c>
      <c r="D641" s="2">
        <v>38281.71</v>
      </c>
      <c r="E641" s="2">
        <v>12632.96</v>
      </c>
    </row>
    <row r="642" spans="1:5" x14ac:dyDescent="0.25">
      <c r="A642" t="str">
        <f>"132456"</f>
        <v>132456</v>
      </c>
      <c r="B642" t="s">
        <v>524</v>
      </c>
      <c r="C642">
        <v>11</v>
      </c>
      <c r="D642" s="2">
        <v>4432.62</v>
      </c>
      <c r="E642" s="2">
        <v>1462.76</v>
      </c>
    </row>
    <row r="643" spans="1:5" x14ac:dyDescent="0.25">
      <c r="A643" t="str">
        <f>"132498"</f>
        <v>132498</v>
      </c>
      <c r="B643" t="s">
        <v>525</v>
      </c>
      <c r="C643">
        <v>97</v>
      </c>
      <c r="D643" s="2">
        <v>39087.64</v>
      </c>
      <c r="E643" s="2">
        <v>12898.92</v>
      </c>
    </row>
    <row r="644" spans="1:5" x14ac:dyDescent="0.25">
      <c r="A644" t="str">
        <f>"132506"</f>
        <v>132506</v>
      </c>
      <c r="B644" t="s">
        <v>526</v>
      </c>
      <c r="C644">
        <v>72</v>
      </c>
      <c r="D644" s="2">
        <v>29013.51</v>
      </c>
      <c r="E644" s="2">
        <v>9574.4599999999991</v>
      </c>
    </row>
    <row r="645" spans="1:5" x14ac:dyDescent="0.25">
      <c r="A645" t="str">
        <f>"132530"</f>
        <v>132530</v>
      </c>
      <c r="B645" t="s">
        <v>527</v>
      </c>
      <c r="C645">
        <v>356</v>
      </c>
      <c r="D645" s="2">
        <v>143455.67999999999</v>
      </c>
      <c r="E645" s="2">
        <v>47340.37</v>
      </c>
    </row>
    <row r="646" spans="1:5" x14ac:dyDescent="0.25">
      <c r="A646" t="str">
        <f>"132571"</f>
        <v>132571</v>
      </c>
      <c r="B646" t="s">
        <v>528</v>
      </c>
      <c r="C646">
        <v>9</v>
      </c>
      <c r="D646" s="2">
        <v>3626.69</v>
      </c>
      <c r="E646" s="2">
        <v>1196.81</v>
      </c>
    </row>
    <row r="647" spans="1:5" x14ac:dyDescent="0.25">
      <c r="A647" t="str">
        <f>"132597"</f>
        <v>132597</v>
      </c>
      <c r="B647" t="s">
        <v>529</v>
      </c>
      <c r="C647">
        <v>21</v>
      </c>
      <c r="D647" s="2">
        <v>8462.27</v>
      </c>
      <c r="E647" s="2">
        <v>2792.55</v>
      </c>
    </row>
    <row r="648" spans="1:5" x14ac:dyDescent="0.25">
      <c r="A648" t="str">
        <f>"132621"</f>
        <v>132621</v>
      </c>
      <c r="B648" t="s">
        <v>530</v>
      </c>
      <c r="C648">
        <v>15</v>
      </c>
      <c r="D648" s="2">
        <v>6044.48</v>
      </c>
      <c r="E648" s="2">
        <v>1994.68</v>
      </c>
    </row>
    <row r="649" spans="1:5" x14ac:dyDescent="0.25">
      <c r="A649" t="str">
        <f>"132647"</f>
        <v>132647</v>
      </c>
      <c r="B649" t="s">
        <v>531</v>
      </c>
      <c r="C649">
        <v>172</v>
      </c>
      <c r="D649" s="2">
        <v>69310.05</v>
      </c>
      <c r="E649" s="2">
        <v>22872.32</v>
      </c>
    </row>
    <row r="650" spans="1:5" x14ac:dyDescent="0.25">
      <c r="A650" t="str">
        <f>"132662"</f>
        <v>132662</v>
      </c>
      <c r="B650" t="s">
        <v>532</v>
      </c>
      <c r="C650">
        <v>19</v>
      </c>
      <c r="D650" s="2">
        <v>7656.34</v>
      </c>
      <c r="E650" s="2">
        <v>2526.59</v>
      </c>
    </row>
    <row r="651" spans="1:5" x14ac:dyDescent="0.25">
      <c r="A651" t="str">
        <f>"132688"</f>
        <v>132688</v>
      </c>
      <c r="B651" t="s">
        <v>533</v>
      </c>
      <c r="C651">
        <v>20</v>
      </c>
      <c r="D651" s="2">
        <v>2450.4499999999998</v>
      </c>
      <c r="E651" s="2">
        <v>808.65</v>
      </c>
    </row>
    <row r="652" spans="1:5" x14ac:dyDescent="0.25">
      <c r="A652" t="str">
        <f>"132696"</f>
        <v>132696</v>
      </c>
      <c r="B652" t="s">
        <v>534</v>
      </c>
      <c r="C652">
        <v>57</v>
      </c>
      <c r="D652" s="2">
        <v>22969.03</v>
      </c>
      <c r="E652" s="2">
        <v>7579.78</v>
      </c>
    </row>
    <row r="653" spans="1:5" x14ac:dyDescent="0.25">
      <c r="A653" t="str">
        <f>"132704"</f>
        <v>132704</v>
      </c>
      <c r="B653" t="s">
        <v>535</v>
      </c>
      <c r="C653">
        <v>78</v>
      </c>
      <c r="D653" s="2">
        <v>31431.3</v>
      </c>
      <c r="E653" s="2">
        <v>10372.33</v>
      </c>
    </row>
    <row r="654" spans="1:5" x14ac:dyDescent="0.25">
      <c r="A654" t="str">
        <f>"132712"</f>
        <v>132712</v>
      </c>
      <c r="B654" t="s">
        <v>536</v>
      </c>
      <c r="C654">
        <v>131</v>
      </c>
      <c r="D654" s="2">
        <v>52788.47</v>
      </c>
      <c r="E654" s="2">
        <v>17420.2</v>
      </c>
    </row>
    <row r="655" spans="1:5" x14ac:dyDescent="0.25">
      <c r="A655" t="str">
        <f>"132829"</f>
        <v>132829</v>
      </c>
      <c r="B655" t="s">
        <v>537</v>
      </c>
      <c r="C655">
        <v>64</v>
      </c>
      <c r="D655" s="2">
        <v>25789.79</v>
      </c>
      <c r="E655" s="2">
        <v>8510.6299999999992</v>
      </c>
    </row>
    <row r="656" spans="1:5" x14ac:dyDescent="0.25">
      <c r="A656" t="str">
        <f>"132837"</f>
        <v>132837</v>
      </c>
      <c r="B656" t="s">
        <v>538</v>
      </c>
      <c r="C656">
        <v>15</v>
      </c>
      <c r="D656" s="2">
        <v>6044.48</v>
      </c>
      <c r="E656" s="2">
        <v>1994.68</v>
      </c>
    </row>
    <row r="657" spans="1:5" x14ac:dyDescent="0.25">
      <c r="A657" t="str">
        <f>"132878"</f>
        <v>132878</v>
      </c>
      <c r="B657" t="s">
        <v>539</v>
      </c>
      <c r="C657">
        <v>107</v>
      </c>
      <c r="D657" s="2">
        <v>43117.3</v>
      </c>
      <c r="E657" s="2">
        <v>14228.71</v>
      </c>
    </row>
    <row r="658" spans="1:5" x14ac:dyDescent="0.25">
      <c r="A658" t="str">
        <f>"132928"</f>
        <v>132928</v>
      </c>
      <c r="B658" t="s">
        <v>540</v>
      </c>
      <c r="C658">
        <v>90</v>
      </c>
      <c r="D658" s="2">
        <v>36266.89</v>
      </c>
      <c r="E658" s="2">
        <v>11968.07</v>
      </c>
    </row>
    <row r="659" spans="1:5" x14ac:dyDescent="0.25">
      <c r="A659" t="str">
        <f>"132936"</f>
        <v>132936</v>
      </c>
      <c r="B659" t="s">
        <v>541</v>
      </c>
      <c r="C659">
        <v>16</v>
      </c>
      <c r="D659" s="2">
        <v>1917.6</v>
      </c>
      <c r="E659" s="2">
        <v>632.80999999999995</v>
      </c>
    </row>
    <row r="660" spans="1:5" x14ac:dyDescent="0.25">
      <c r="A660" t="str">
        <f>"133025"</f>
        <v>133025</v>
      </c>
      <c r="B660" t="s">
        <v>542</v>
      </c>
      <c r="C660">
        <v>12</v>
      </c>
      <c r="D660" s="2">
        <v>4835.58</v>
      </c>
      <c r="E660" s="2">
        <v>1595.74</v>
      </c>
    </row>
    <row r="661" spans="1:5" x14ac:dyDescent="0.25">
      <c r="A661" t="str">
        <f>"133033"</f>
        <v>133033</v>
      </c>
      <c r="B661" t="s">
        <v>543</v>
      </c>
      <c r="C661">
        <v>62</v>
      </c>
      <c r="D661" s="2">
        <v>24983.85</v>
      </c>
      <c r="E661" s="2">
        <v>8244.67</v>
      </c>
    </row>
    <row r="662" spans="1:5" x14ac:dyDescent="0.25">
      <c r="A662" t="str">
        <f>"133041"</f>
        <v>133041</v>
      </c>
      <c r="B662" t="s">
        <v>544</v>
      </c>
      <c r="C662">
        <v>10</v>
      </c>
      <c r="D662" s="2">
        <v>4029.65</v>
      </c>
      <c r="E662" s="2">
        <v>1329.78</v>
      </c>
    </row>
    <row r="663" spans="1:5" x14ac:dyDescent="0.25">
      <c r="A663" t="str">
        <f>"133082"</f>
        <v>133082</v>
      </c>
      <c r="B663" t="s">
        <v>545</v>
      </c>
      <c r="C663">
        <v>109</v>
      </c>
      <c r="D663" s="2">
        <v>40563.129999999997</v>
      </c>
      <c r="E663" s="2">
        <v>13385.83</v>
      </c>
    </row>
    <row r="664" spans="1:5" x14ac:dyDescent="0.25">
      <c r="A664" t="str">
        <f>"133090"</f>
        <v>133090</v>
      </c>
      <c r="B664" t="s">
        <v>546</v>
      </c>
      <c r="C664">
        <v>3</v>
      </c>
      <c r="D664" s="2">
        <v>1208.9000000000001</v>
      </c>
      <c r="E664" s="2">
        <v>398.94</v>
      </c>
    </row>
    <row r="665" spans="1:5" x14ac:dyDescent="0.25">
      <c r="A665" t="str">
        <f>"133116"</f>
        <v>133116</v>
      </c>
      <c r="B665" t="s">
        <v>547</v>
      </c>
      <c r="C665">
        <v>52</v>
      </c>
      <c r="D665" s="2">
        <v>20954.2</v>
      </c>
      <c r="E665" s="2">
        <v>6914.89</v>
      </c>
    </row>
    <row r="666" spans="1:5" x14ac:dyDescent="0.25">
      <c r="A666" t="str">
        <f>"133132"</f>
        <v>133132</v>
      </c>
      <c r="B666" t="s">
        <v>548</v>
      </c>
      <c r="C666">
        <v>30</v>
      </c>
      <c r="D666" s="2">
        <v>12088.96</v>
      </c>
      <c r="E666" s="2">
        <v>3989.36</v>
      </c>
    </row>
    <row r="667" spans="1:5" x14ac:dyDescent="0.25">
      <c r="A667" t="str">
        <f>"133140"</f>
        <v>133140</v>
      </c>
      <c r="B667" t="s">
        <v>42</v>
      </c>
      <c r="C667">
        <v>389</v>
      </c>
      <c r="D667" s="2">
        <v>155613.75</v>
      </c>
      <c r="E667" s="2">
        <v>51352.54</v>
      </c>
    </row>
    <row r="668" spans="1:5" x14ac:dyDescent="0.25">
      <c r="A668" t="str">
        <f>"133165"</f>
        <v>133165</v>
      </c>
      <c r="B668" t="s">
        <v>549</v>
      </c>
      <c r="C668">
        <v>39</v>
      </c>
      <c r="D668" s="2">
        <v>15715.65</v>
      </c>
      <c r="E668" s="2">
        <v>5186.16</v>
      </c>
    </row>
    <row r="669" spans="1:5" x14ac:dyDescent="0.25">
      <c r="A669" t="str">
        <f>"133207"</f>
        <v>133207</v>
      </c>
      <c r="B669" t="s">
        <v>550</v>
      </c>
      <c r="C669">
        <v>99</v>
      </c>
      <c r="D669" s="2">
        <v>39893.57</v>
      </c>
      <c r="E669" s="2">
        <v>13164.88</v>
      </c>
    </row>
    <row r="670" spans="1:5" x14ac:dyDescent="0.25">
      <c r="A670" t="str">
        <f>"134304"</f>
        <v>134304</v>
      </c>
      <c r="B670" t="s">
        <v>551</v>
      </c>
      <c r="C670">
        <v>54</v>
      </c>
      <c r="D670" s="2">
        <v>21760.13</v>
      </c>
      <c r="E670" s="2">
        <v>7180.84</v>
      </c>
    </row>
    <row r="671" spans="1:5" x14ac:dyDescent="0.25">
      <c r="A671" t="str">
        <f>"134312"</f>
        <v>134312</v>
      </c>
      <c r="B671" t="s">
        <v>552</v>
      </c>
      <c r="C671">
        <v>492</v>
      </c>
      <c r="D671" s="2">
        <v>198258.98</v>
      </c>
      <c r="E671" s="2">
        <v>65425.46</v>
      </c>
    </row>
    <row r="672" spans="1:5" x14ac:dyDescent="0.25">
      <c r="A672" t="str">
        <f>"134338"</f>
        <v>134338</v>
      </c>
      <c r="B672" t="s">
        <v>553</v>
      </c>
      <c r="C672">
        <v>191</v>
      </c>
      <c r="D672" s="2">
        <v>76966.39</v>
      </c>
      <c r="E672" s="2">
        <v>25398.91</v>
      </c>
    </row>
    <row r="673" spans="1:5" x14ac:dyDescent="0.25">
      <c r="A673" t="str">
        <f>"134353"</f>
        <v>134353</v>
      </c>
      <c r="B673" t="s">
        <v>554</v>
      </c>
      <c r="C673">
        <v>131</v>
      </c>
      <c r="D673" s="2">
        <v>52788.47</v>
      </c>
      <c r="E673" s="2">
        <v>17420.2</v>
      </c>
    </row>
    <row r="674" spans="1:5" x14ac:dyDescent="0.25">
      <c r="A674" t="str">
        <f>"134387"</f>
        <v>134387</v>
      </c>
      <c r="B674" t="s">
        <v>555</v>
      </c>
      <c r="C674">
        <v>235</v>
      </c>
      <c r="D674" s="2">
        <v>94696.87</v>
      </c>
      <c r="E674" s="2">
        <v>31249.97</v>
      </c>
    </row>
    <row r="675" spans="1:5" x14ac:dyDescent="0.25">
      <c r="A675" t="str">
        <f>"134429"</f>
        <v>134429</v>
      </c>
      <c r="B675" t="s">
        <v>556</v>
      </c>
      <c r="C675">
        <v>172</v>
      </c>
      <c r="D675" s="2">
        <v>69310.05</v>
      </c>
      <c r="E675" s="2">
        <v>22872.32</v>
      </c>
    </row>
    <row r="676" spans="1:5" x14ac:dyDescent="0.25">
      <c r="A676" t="str">
        <f>"134437"</f>
        <v>134437</v>
      </c>
      <c r="B676" t="s">
        <v>557</v>
      </c>
      <c r="C676">
        <v>45</v>
      </c>
      <c r="D676" s="2">
        <v>18133.439999999999</v>
      </c>
      <c r="E676" s="2">
        <v>5984.04</v>
      </c>
    </row>
    <row r="677" spans="1:5" x14ac:dyDescent="0.25">
      <c r="A677" t="str">
        <f>"134460"</f>
        <v>134460</v>
      </c>
      <c r="B677" t="s">
        <v>558</v>
      </c>
      <c r="C677">
        <v>120</v>
      </c>
      <c r="D677" s="2">
        <v>48355.85</v>
      </c>
      <c r="E677" s="2">
        <v>15957.43</v>
      </c>
    </row>
    <row r="678" spans="1:5" x14ac:dyDescent="0.25">
      <c r="A678" t="str">
        <f>"134478"</f>
        <v>134478</v>
      </c>
      <c r="B678" t="s">
        <v>559</v>
      </c>
      <c r="C678">
        <v>98</v>
      </c>
      <c r="D678" s="2">
        <v>39490.61</v>
      </c>
      <c r="E678" s="2">
        <v>13031.9</v>
      </c>
    </row>
    <row r="679" spans="1:5" x14ac:dyDescent="0.25">
      <c r="A679" t="str">
        <f>"134510"</f>
        <v>134510</v>
      </c>
      <c r="B679" t="s">
        <v>560</v>
      </c>
      <c r="C679">
        <v>488</v>
      </c>
      <c r="D679" s="2">
        <v>196647.12</v>
      </c>
      <c r="E679" s="2">
        <v>64893.55</v>
      </c>
    </row>
    <row r="680" spans="1:5" x14ac:dyDescent="0.25">
      <c r="A680" t="str">
        <f>"134528"</f>
        <v>134528</v>
      </c>
      <c r="B680" t="s">
        <v>561</v>
      </c>
      <c r="C680">
        <v>235</v>
      </c>
      <c r="D680" s="2">
        <v>94696.87</v>
      </c>
      <c r="E680" s="2">
        <v>31249.97</v>
      </c>
    </row>
    <row r="681" spans="1:5" x14ac:dyDescent="0.25">
      <c r="A681" t="str">
        <f>"134536"</f>
        <v>134536</v>
      </c>
      <c r="B681" t="s">
        <v>562</v>
      </c>
      <c r="C681">
        <v>94</v>
      </c>
      <c r="D681" s="2">
        <v>37878.75</v>
      </c>
      <c r="E681" s="2">
        <v>12499.99</v>
      </c>
    </row>
    <row r="682" spans="1:5" x14ac:dyDescent="0.25">
      <c r="A682" t="str">
        <f>"134544"</f>
        <v>134544</v>
      </c>
      <c r="B682" t="s">
        <v>563</v>
      </c>
      <c r="C682">
        <v>16</v>
      </c>
      <c r="D682" s="2">
        <v>3929.05</v>
      </c>
      <c r="E682" s="2">
        <v>1296.5899999999999</v>
      </c>
    </row>
    <row r="683" spans="1:5" x14ac:dyDescent="0.25">
      <c r="A683" t="str">
        <f>"134619"</f>
        <v>134619</v>
      </c>
      <c r="B683" t="s">
        <v>495</v>
      </c>
      <c r="C683">
        <v>343</v>
      </c>
      <c r="D683" s="2">
        <v>138217.13</v>
      </c>
      <c r="E683" s="2">
        <v>45611.65</v>
      </c>
    </row>
    <row r="684" spans="1:5" x14ac:dyDescent="0.25">
      <c r="A684" t="str">
        <f>"134817"</f>
        <v>134817</v>
      </c>
      <c r="B684" t="s">
        <v>564</v>
      </c>
      <c r="C684">
        <v>52</v>
      </c>
      <c r="D684" s="2">
        <v>20954.2</v>
      </c>
      <c r="E684" s="2">
        <v>6914.89</v>
      </c>
    </row>
    <row r="685" spans="1:5" x14ac:dyDescent="0.25">
      <c r="A685" t="str">
        <f>"138073"</f>
        <v>138073</v>
      </c>
      <c r="B685" t="s">
        <v>565</v>
      </c>
      <c r="C685">
        <v>154</v>
      </c>
      <c r="D685" s="2">
        <v>62056.67</v>
      </c>
      <c r="E685" s="2">
        <v>20478.7</v>
      </c>
    </row>
    <row r="686" spans="1:5" x14ac:dyDescent="0.25">
      <c r="A686" t="str">
        <f>"143008"</f>
        <v>143008</v>
      </c>
      <c r="B686" t="s">
        <v>566</v>
      </c>
      <c r="C686">
        <v>162</v>
      </c>
      <c r="D686" s="2">
        <v>65280.4</v>
      </c>
      <c r="E686" s="2">
        <v>21542.53</v>
      </c>
    </row>
    <row r="687" spans="1:5" x14ac:dyDescent="0.25">
      <c r="A687" t="str">
        <f>"143040"</f>
        <v>143040</v>
      </c>
      <c r="B687" t="s">
        <v>567</v>
      </c>
      <c r="C687">
        <v>74</v>
      </c>
      <c r="D687" s="2">
        <v>29819.439999999999</v>
      </c>
      <c r="E687" s="2">
        <v>9840.42</v>
      </c>
    </row>
    <row r="688" spans="1:5" x14ac:dyDescent="0.25">
      <c r="A688" t="str">
        <f>"143081"</f>
        <v>143081</v>
      </c>
      <c r="B688" t="s">
        <v>568</v>
      </c>
      <c r="C688">
        <v>185</v>
      </c>
      <c r="D688" s="2">
        <v>74548.600000000006</v>
      </c>
      <c r="E688" s="2">
        <v>24601.040000000001</v>
      </c>
    </row>
    <row r="689" spans="1:5" x14ac:dyDescent="0.25">
      <c r="A689" t="str">
        <f>"143099"</f>
        <v>143099</v>
      </c>
      <c r="B689" t="s">
        <v>569</v>
      </c>
      <c r="C689">
        <v>161</v>
      </c>
      <c r="D689" s="2">
        <v>64877.43</v>
      </c>
      <c r="E689" s="2">
        <v>21409.55</v>
      </c>
    </row>
    <row r="690" spans="1:5" x14ac:dyDescent="0.25">
      <c r="A690" t="str">
        <f>"143230"</f>
        <v>143230</v>
      </c>
      <c r="B690" t="s">
        <v>570</v>
      </c>
      <c r="C690">
        <v>13</v>
      </c>
      <c r="D690" s="2">
        <v>5238.55</v>
      </c>
      <c r="E690" s="2">
        <v>1728.72</v>
      </c>
    </row>
    <row r="691" spans="1:5" x14ac:dyDescent="0.25">
      <c r="A691" t="str">
        <f>"143248"</f>
        <v>143248</v>
      </c>
      <c r="B691" t="s">
        <v>571</v>
      </c>
      <c r="C691">
        <v>91</v>
      </c>
      <c r="D691" s="2">
        <v>36669.85</v>
      </c>
      <c r="E691" s="2">
        <v>12101.05</v>
      </c>
    </row>
  </sheetData>
  <mergeCells count="3">
    <mergeCell ref="A1:E1"/>
    <mergeCell ref="A2:E2"/>
    <mergeCell ref="A3:E3"/>
  </mergeCells>
  <pageMargins left="0.7" right="0.7" top="0.75" bottom="0.75" header="0.3" footer="0.3"/>
  <pageSetup scale="67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November2017_AdminCost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Stirling, Sarah</dc:creator>
  <cp:lastModifiedBy>Administrator</cp:lastModifiedBy>
  <cp:lastPrinted>2017-11-09T19:49:21Z</cp:lastPrinted>
  <dcterms:created xsi:type="dcterms:W3CDTF">2017-11-09T19:47:02Z</dcterms:created>
  <dcterms:modified xsi:type="dcterms:W3CDTF">2017-11-13T13:43:31Z</dcterms:modified>
</cp:coreProperties>
</file>